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DireccionPlaneacionOMR\1-POA\POA2023\Modificaciones\"/>
    </mc:Choice>
  </mc:AlternateContent>
  <xr:revisionPtr revIDLastSave="0" documentId="13_ncr:1_{4AF1837C-0840-4D09-871A-55DCAFE15628}" xr6:coauthVersionLast="41" xr6:coauthVersionMax="47" xr10:uidLastSave="{00000000-0000-0000-0000-000000000000}"/>
  <bookViews>
    <workbookView xWindow="-108" yWindow="-108" windowWidth="23256" windowHeight="12576" tabRatio="602" xr2:uid="{00000000-000D-0000-FFFF-FFFF00000000}"/>
  </bookViews>
  <sheets>
    <sheet name="01-PL-09 POA (Pág 1 de 2)" sheetId="49" r:id="rId1"/>
    <sheet name="01-PL-09 POA (Pág 2 de 2)" sheetId="57" r:id="rId2"/>
    <sheet name="01-FR-03 POA INSTITUCIONAL" sheetId="38" r:id="rId3"/>
    <sheet name="01-DIRECCIONAMIENTO ESTRATÉGICO" sheetId="37" r:id="rId4"/>
    <sheet name="02-G. CONOCIMIENTO INNOVACIÓN" sheetId="45" r:id="rId5"/>
    <sheet name="03-DIRECCIONAMIENTO TIC" sheetId="44" r:id="rId6"/>
    <sheet name="04-COMUNICACIÓN ESTRATÉGICA" sheetId="56" r:id="rId7"/>
    <sheet name="05-POA PROM DEFENSA DERECHOS" sheetId="41" r:id="rId8"/>
    <sheet name="06-PREV CTRL FUN PÚBLICA" sheetId="42" r:id="rId9"/>
    <sheet name="07-POTESTAD DISCIPLINARIA" sheetId="43" r:id="rId10"/>
    <sheet name="08-G. DEL TALENTO HUMANO" sheetId="47" r:id="rId11"/>
    <sheet name="09-G.  ADMINISTRATIVA" sheetId="48" r:id="rId12"/>
    <sheet name="10-GESTIÓN FINANCIERA" sheetId="51" r:id="rId13"/>
    <sheet name="11-GESTIÓN CONTRACTUAL" sheetId="50" r:id="rId14"/>
    <sheet name="12-GESTIÓN DOCUMENTAL" sheetId="52" r:id="rId15"/>
    <sheet name="13-GESTIÓN JURÍDICA" sheetId="53" r:id="rId16"/>
    <sheet name="14-SERVICIO AL USUARIO" sheetId="46" r:id="rId17"/>
    <sheet name="15-CTRL DISCIPLINARIO INTERNO" sheetId="54" r:id="rId18"/>
    <sheet name="16-EVALUACIÓN Y SEGUIMIENTO" sheetId="55" r:id="rId19"/>
    <sheet name="Instrucciones Dil (Pág 3 de 3)" sheetId="59" r:id="rId20"/>
    <sheet name="LISTAS" sheetId="40"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Print_Area" localSheetId="0">'01-PL-09 POA (Pág 1 de 2)'!$A$1:$F$29</definedName>
    <definedName name="_xlnm.Print_Area" localSheetId="7">'05-POA PROM DEFENSA DERECHOS'!$A$1:$BH$51</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9" i="47" l="1"/>
  <c r="G17" i="37" l="1"/>
  <c r="G18" i="37"/>
  <c r="G19" i="37"/>
  <c r="G16" i="37"/>
  <c r="F17" i="37"/>
  <c r="F18" i="37"/>
  <c r="F19" i="37"/>
  <c r="F16" i="37"/>
  <c r="E17" i="37"/>
  <c r="E18" i="37"/>
  <c r="E19" i="37"/>
  <c r="E16" i="37"/>
  <c r="H17" i="45"/>
  <c r="H18" i="45"/>
  <c r="H19" i="45"/>
  <c r="H16" i="45"/>
  <c r="G17" i="45"/>
  <c r="G18" i="45"/>
  <c r="G19" i="45"/>
  <c r="G16" i="45"/>
  <c r="F17" i="45"/>
  <c r="F18" i="45"/>
  <c r="F19" i="45"/>
  <c r="F16" i="45"/>
  <c r="E17" i="45"/>
  <c r="E18" i="45"/>
  <c r="E19" i="45"/>
  <c r="E16" i="45"/>
  <c r="H17" i="44"/>
  <c r="H18" i="44"/>
  <c r="H19" i="44"/>
  <c r="H20" i="44"/>
  <c r="H21" i="44"/>
  <c r="H22" i="44"/>
  <c r="H16" i="44"/>
  <c r="F17" i="44"/>
  <c r="F18" i="44"/>
  <c r="F19" i="44"/>
  <c r="F20" i="44"/>
  <c r="F21" i="44"/>
  <c r="F22" i="44"/>
  <c r="F16" i="44"/>
  <c r="E17" i="44"/>
  <c r="E18" i="44"/>
  <c r="E19" i="44"/>
  <c r="E20" i="44"/>
  <c r="E21" i="44"/>
  <c r="E22" i="44"/>
  <c r="E16" i="44"/>
  <c r="AM23" i="47" l="1"/>
  <c r="AL23" i="47"/>
  <c r="AE23" i="47"/>
  <c r="AD23" i="47"/>
  <c r="W23" i="47"/>
  <c r="V23" i="47"/>
  <c r="D17" i="44" l="1"/>
  <c r="D18" i="44"/>
  <c r="D19" i="44"/>
  <c r="D20" i="44"/>
  <c r="D21" i="44"/>
  <c r="D22" i="44"/>
  <c r="D16" i="44"/>
  <c r="D19" i="45"/>
  <c r="D18" i="45"/>
  <c r="D17" i="45"/>
  <c r="D16" i="45"/>
  <c r="D19" i="37"/>
  <c r="D18" i="37"/>
  <c r="D17" i="37"/>
  <c r="D16" i="37"/>
  <c r="AM18" i="37" l="1"/>
  <c r="AL18" i="37"/>
  <c r="AE18" i="37"/>
  <c r="AD18" i="37"/>
  <c r="W18" i="37"/>
  <c r="V18" i="37"/>
  <c r="AM18" i="54" l="1"/>
  <c r="AL18" i="54"/>
  <c r="AE18" i="54"/>
  <c r="AD18" i="54"/>
  <c r="W18" i="54"/>
  <c r="V18" i="54"/>
  <c r="AM17" i="54"/>
  <c r="AL17" i="54"/>
  <c r="AE17" i="54"/>
  <c r="AD17" i="54"/>
  <c r="W17" i="54"/>
  <c r="V17" i="54"/>
  <c r="AM16" i="54"/>
  <c r="AL16" i="54"/>
  <c r="AE16" i="54"/>
  <c r="AD16" i="54"/>
  <c r="W16" i="54"/>
  <c r="V16" i="54"/>
  <c r="AM35" i="41" l="1"/>
  <c r="AL35" i="41"/>
  <c r="AE35" i="41"/>
  <c r="AD35" i="41"/>
  <c r="W35" i="41"/>
  <c r="V35" i="41"/>
  <c r="AM34" i="41"/>
  <c r="AL34" i="41"/>
  <c r="AE34" i="41"/>
  <c r="AD34" i="41"/>
  <c r="W34" i="41"/>
  <c r="V34" i="41"/>
  <c r="AM33" i="41"/>
  <c r="AL33" i="41"/>
  <c r="AE33" i="41"/>
  <c r="AD33" i="41"/>
  <c r="W33" i="41"/>
  <c r="V33" i="41"/>
  <c r="AM32" i="41"/>
  <c r="AL32" i="41"/>
  <c r="AE32" i="41"/>
  <c r="AD32" i="41"/>
  <c r="W32" i="41"/>
  <c r="V32" i="41"/>
  <c r="AM31" i="41"/>
  <c r="AL31" i="41"/>
  <c r="AE31" i="41"/>
  <c r="AD31" i="41"/>
  <c r="W31" i="41"/>
  <c r="V31" i="41"/>
  <c r="AM30" i="41"/>
  <c r="AL30" i="41"/>
  <c r="AE30" i="41"/>
  <c r="AD30" i="41"/>
  <c r="W30" i="41"/>
  <c r="V30" i="41"/>
  <c r="AM29" i="41"/>
  <c r="AL29" i="41"/>
  <c r="AE29" i="41"/>
  <c r="AD29" i="41"/>
  <c r="W29" i="41"/>
  <c r="V29" i="41"/>
  <c r="AM28" i="41"/>
  <c r="AL28" i="41"/>
  <c r="AE28" i="41"/>
  <c r="AD28" i="41"/>
  <c r="W28" i="41"/>
  <c r="V28" i="41"/>
  <c r="AM27" i="41"/>
  <c r="AL27" i="41"/>
  <c r="AE27" i="41"/>
  <c r="AD27" i="41"/>
  <c r="W27" i="41"/>
  <c r="V27" i="41"/>
  <c r="AM26" i="41"/>
  <c r="AL26" i="41"/>
  <c r="AE26" i="41"/>
  <c r="AD26" i="41"/>
  <c r="W26" i="41"/>
  <c r="V26" i="41"/>
  <c r="AM25" i="41"/>
  <c r="AL25" i="41"/>
  <c r="AE25" i="41"/>
  <c r="AD25" i="41"/>
  <c r="W25" i="41"/>
  <c r="V25" i="41"/>
  <c r="AM24" i="41"/>
  <c r="AL24" i="41"/>
  <c r="AE24" i="41"/>
  <c r="AD24" i="41"/>
  <c r="W24" i="41"/>
  <c r="V24" i="41"/>
  <c r="AM23" i="41"/>
  <c r="AL23" i="41"/>
  <c r="AE23" i="41"/>
  <c r="AD23" i="41"/>
  <c r="W23" i="41"/>
  <c r="V23" i="41"/>
  <c r="AM22" i="41"/>
  <c r="AL22" i="41"/>
  <c r="AE22" i="41"/>
  <c r="AD22" i="41"/>
  <c r="W22" i="41"/>
  <c r="V22" i="41"/>
  <c r="AM21" i="41"/>
  <c r="AL21" i="41"/>
  <c r="AE21" i="41"/>
  <c r="AD21" i="41"/>
  <c r="W21" i="41"/>
  <c r="V21" i="41"/>
  <c r="AM20" i="41"/>
  <c r="AL20" i="41"/>
  <c r="AE20" i="41"/>
  <c r="AD20" i="41"/>
  <c r="W20" i="41"/>
  <c r="V20" i="41"/>
  <c r="AM19" i="41"/>
  <c r="AL19" i="41"/>
  <c r="AE19" i="41"/>
  <c r="AD19" i="41"/>
  <c r="W19" i="41"/>
  <c r="V19" i="41"/>
  <c r="AM18" i="41"/>
  <c r="AL18" i="41"/>
  <c r="AE18" i="41"/>
  <c r="AD18" i="41"/>
  <c r="W18" i="41"/>
  <c r="V18" i="41"/>
  <c r="AM17" i="41"/>
  <c r="AL17" i="41"/>
  <c r="AE17" i="41"/>
  <c r="AD17" i="41"/>
  <c r="W17" i="41"/>
  <c r="V17" i="41"/>
  <c r="AM16" i="41"/>
  <c r="AL16" i="41"/>
  <c r="AE16" i="41"/>
  <c r="AD16" i="41"/>
  <c r="W16" i="41"/>
  <c r="V16" i="41"/>
  <c r="AM22" i="42" l="1"/>
  <c r="AL22" i="42"/>
  <c r="AE22" i="42"/>
  <c r="AD22" i="42"/>
  <c r="W22" i="42"/>
  <c r="V22" i="42"/>
  <c r="AL21" i="42"/>
  <c r="AD21" i="42"/>
  <c r="V21" i="42"/>
  <c r="AL20" i="42"/>
  <c r="AD20" i="42"/>
  <c r="V20" i="42"/>
  <c r="AM19" i="42" l="1"/>
  <c r="AL19" i="42"/>
  <c r="AE19" i="42"/>
  <c r="AD19" i="42"/>
  <c r="W19" i="42"/>
  <c r="V19" i="42"/>
  <c r="AM18" i="42"/>
  <c r="AL18" i="42"/>
  <c r="AE18" i="42"/>
  <c r="AD18" i="42"/>
  <c r="W18" i="42"/>
  <c r="V18" i="42"/>
  <c r="AM17" i="42"/>
  <c r="AL17" i="42"/>
  <c r="AE17" i="42"/>
  <c r="AD17" i="42"/>
  <c r="W17" i="42"/>
  <c r="V17" i="42"/>
  <c r="AM16" i="42"/>
  <c r="AL16" i="42"/>
  <c r="AE16" i="42"/>
  <c r="AD16" i="42"/>
  <c r="W16" i="42"/>
  <c r="V16" i="42"/>
  <c r="AE16" i="46" l="1"/>
  <c r="AD16" i="46"/>
  <c r="AT16" i="46"/>
  <c r="AU16" i="46"/>
  <c r="W16" i="46"/>
  <c r="AM16" i="46"/>
  <c r="AL16" i="46"/>
  <c r="V16" i="46"/>
  <c r="AU19" i="52" l="1"/>
  <c r="AT19" i="52"/>
  <c r="AM19" i="52"/>
  <c r="AL19" i="52"/>
  <c r="AE19" i="52"/>
  <c r="AD19" i="52"/>
  <c r="W19" i="52"/>
  <c r="V19" i="52"/>
  <c r="AU18" i="52"/>
  <c r="AT18" i="52"/>
  <c r="AM18" i="52"/>
  <c r="AL18" i="52"/>
  <c r="AE18" i="52"/>
  <c r="AD18" i="52"/>
  <c r="W18" i="52"/>
  <c r="V18" i="52"/>
  <c r="AU17" i="52"/>
  <c r="AT17" i="52"/>
  <c r="AM17" i="52"/>
  <c r="AL17" i="52"/>
  <c r="AE17" i="52"/>
  <c r="AD17" i="52"/>
  <c r="W17" i="52"/>
  <c r="V17" i="52"/>
  <c r="AU16" i="52"/>
  <c r="AT16" i="52"/>
  <c r="AM16" i="52"/>
  <c r="AL16" i="52"/>
  <c r="AE16" i="52"/>
  <c r="AD16" i="52"/>
  <c r="W16" i="52"/>
  <c r="V16" i="52"/>
  <c r="AV19" i="50" l="1"/>
  <c r="AU19" i="50"/>
  <c r="AT19" i="50"/>
  <c r="AM19" i="50"/>
  <c r="AL19" i="50"/>
  <c r="AE19" i="50"/>
  <c r="AD19" i="50"/>
  <c r="W19" i="50"/>
  <c r="V19" i="50"/>
  <c r="AV18" i="50"/>
  <c r="AU18" i="50"/>
  <c r="AT18" i="50"/>
  <c r="AM18" i="50"/>
  <c r="AL18" i="50"/>
  <c r="AE18" i="50"/>
  <c r="AD18" i="50"/>
  <c r="W18" i="50"/>
  <c r="V18" i="50"/>
  <c r="AV17" i="50"/>
  <c r="AU17" i="50"/>
  <c r="AT17" i="50"/>
  <c r="AM17" i="50"/>
  <c r="AL17" i="50"/>
  <c r="AE17" i="50"/>
  <c r="AD17" i="50"/>
  <c r="W17" i="50"/>
  <c r="V17" i="50"/>
  <c r="AM18" i="51" l="1"/>
  <c r="AL18" i="51"/>
  <c r="AE18" i="51"/>
  <c r="AD18" i="51"/>
  <c r="W18" i="51"/>
  <c r="V18" i="51"/>
  <c r="AM17" i="51"/>
  <c r="AL17" i="51"/>
  <c r="AE17" i="51"/>
  <c r="AD17" i="51"/>
  <c r="W17" i="51"/>
  <c r="V17" i="51"/>
  <c r="AM16" i="51"/>
  <c r="AL16" i="51"/>
  <c r="AE16" i="51"/>
  <c r="AD16" i="51"/>
  <c r="W16" i="51"/>
  <c r="V16" i="51"/>
  <c r="AM23" i="43" l="1"/>
  <c r="AL23" i="43"/>
  <c r="AE23" i="43"/>
  <c r="AD23" i="43"/>
  <c r="W23" i="43"/>
  <c r="V23" i="43"/>
  <c r="AM22" i="43"/>
  <c r="AL22" i="43"/>
  <c r="AE22" i="43"/>
  <c r="AD22" i="43"/>
  <c r="W22" i="43"/>
  <c r="V22" i="43"/>
  <c r="AM21" i="43"/>
  <c r="AL21" i="43"/>
  <c r="AE21" i="43"/>
  <c r="AD21" i="43"/>
  <c r="W21" i="43"/>
  <c r="V21" i="43"/>
  <c r="AM20" i="43"/>
  <c r="AL20" i="43"/>
  <c r="AE20" i="43"/>
  <c r="AD20" i="43"/>
  <c r="W20" i="43"/>
  <c r="V20" i="43"/>
  <c r="AM19" i="43"/>
  <c r="AL19" i="43"/>
  <c r="AE19" i="43"/>
  <c r="AD19" i="43"/>
  <c r="W19" i="43"/>
  <c r="V19" i="43"/>
  <c r="AM18" i="43"/>
  <c r="AL18" i="43"/>
  <c r="AE18" i="43"/>
  <c r="AD18" i="43"/>
  <c r="W18" i="43"/>
  <c r="V18" i="43"/>
  <c r="AM17" i="43"/>
  <c r="AL17" i="43"/>
  <c r="AE17" i="43"/>
  <c r="AD17" i="43"/>
  <c r="W17" i="43"/>
  <c r="V17" i="43"/>
  <c r="AM16" i="43"/>
  <c r="AL16" i="43"/>
  <c r="AE16" i="43"/>
  <c r="AD16" i="43"/>
  <c r="W16" i="43"/>
  <c r="V16" i="43"/>
  <c r="G16" i="46" l="1"/>
  <c r="AM18" i="55" l="1"/>
  <c r="AL18" i="55"/>
  <c r="AE18" i="55"/>
  <c r="AD18" i="55"/>
  <c r="W18" i="55"/>
  <c r="V18" i="55"/>
  <c r="AM17" i="55"/>
  <c r="AL17" i="55"/>
  <c r="AE17" i="55"/>
  <c r="AD17" i="55"/>
  <c r="W17" i="55"/>
  <c r="V17" i="55"/>
  <c r="AM16" i="55"/>
  <c r="AL16" i="55"/>
  <c r="AE16" i="55"/>
  <c r="AD16" i="55"/>
  <c r="W16" i="55"/>
  <c r="V16" i="55"/>
  <c r="AM17" i="56" l="1"/>
  <c r="AL17" i="56"/>
  <c r="AE17" i="56"/>
  <c r="AD17" i="56"/>
  <c r="W17" i="56"/>
  <c r="V17" i="56"/>
  <c r="AM16" i="56"/>
  <c r="AL16" i="56"/>
  <c r="AE16" i="56"/>
  <c r="AD16" i="56"/>
  <c r="W16" i="56"/>
  <c r="V16" i="56"/>
  <c r="G17" i="44" l="1"/>
  <c r="G18" i="44"/>
  <c r="G19" i="44"/>
  <c r="G20" i="44"/>
  <c r="G21" i="44"/>
  <c r="G22" i="44"/>
  <c r="G16" i="44"/>
  <c r="AX22" i="44"/>
  <c r="AW22" i="44"/>
  <c r="AU22" i="44"/>
  <c r="AT22" i="44"/>
  <c r="AV22" i="44" s="1"/>
  <c r="AM22" i="44"/>
  <c r="AZ22" i="44" s="1"/>
  <c r="AL22" i="44"/>
  <c r="AE22" i="44"/>
  <c r="AD22" i="44"/>
  <c r="W22" i="44"/>
  <c r="V22" i="44"/>
  <c r="I22" i="44"/>
  <c r="AZ21" i="44"/>
  <c r="BD21" i="44" s="1"/>
  <c r="AY21" i="44"/>
  <c r="BG21" i="44" s="1"/>
  <c r="AX21" i="44"/>
  <c r="BB21" i="44" s="1"/>
  <c r="AV21" i="44"/>
  <c r="AU21" i="44"/>
  <c r="AT21" i="44"/>
  <c r="AM21" i="44"/>
  <c r="AL21" i="44"/>
  <c r="AE21" i="44"/>
  <c r="AD21" i="44"/>
  <c r="W21" i="44"/>
  <c r="AW21" i="44" s="1"/>
  <c r="V21" i="44"/>
  <c r="I21" i="44"/>
  <c r="AU20" i="44"/>
  <c r="AT20" i="44"/>
  <c r="AM20" i="44"/>
  <c r="AL20" i="44"/>
  <c r="AE20" i="44"/>
  <c r="AD20" i="44"/>
  <c r="W20" i="44"/>
  <c r="AX20" i="44" s="1"/>
  <c r="V20" i="44"/>
  <c r="AV20" i="44" s="1"/>
  <c r="I20" i="44"/>
  <c r="AU19" i="44"/>
  <c r="AT19" i="44"/>
  <c r="AM19" i="44"/>
  <c r="AL19" i="44"/>
  <c r="AE19" i="44"/>
  <c r="AD19" i="44"/>
  <c r="AV19" i="44" s="1"/>
  <c r="W19" i="44"/>
  <c r="AZ19" i="44" s="1"/>
  <c r="V19" i="44"/>
  <c r="I19" i="44"/>
  <c r="AU18" i="44"/>
  <c r="AT18" i="44"/>
  <c r="AV18" i="44" s="1"/>
  <c r="AM18" i="44"/>
  <c r="AL18" i="44"/>
  <c r="AE18" i="44"/>
  <c r="AD18" i="44"/>
  <c r="W18" i="44"/>
  <c r="AW18" i="44" s="1"/>
  <c r="V18" i="44"/>
  <c r="I18" i="44"/>
  <c r="AV17" i="44"/>
  <c r="AU17" i="44"/>
  <c r="AT17" i="44"/>
  <c r="AM17" i="44"/>
  <c r="AL17" i="44"/>
  <c r="AE17" i="44"/>
  <c r="AD17" i="44"/>
  <c r="W17" i="44"/>
  <c r="AZ17" i="44" s="1"/>
  <c r="BD17" i="44" s="1"/>
  <c r="V17" i="44"/>
  <c r="O17" i="44"/>
  <c r="I17" i="44"/>
  <c r="AU16" i="44"/>
  <c r="AT16" i="44"/>
  <c r="AM16" i="44"/>
  <c r="AL16" i="44"/>
  <c r="AE16" i="44"/>
  <c r="AD16" i="44"/>
  <c r="W16" i="44"/>
  <c r="AY16" i="44" s="1"/>
  <c r="V16" i="44"/>
  <c r="AV16" i="44" s="1"/>
  <c r="O16" i="44"/>
  <c r="I16" i="44"/>
  <c r="C16" i="44"/>
  <c r="B16" i="44"/>
  <c r="AX17" i="44" l="1"/>
  <c r="BF17" i="44" s="1"/>
  <c r="AW17" i="44"/>
  <c r="BA17" i="44" s="1"/>
  <c r="AY17" i="44"/>
  <c r="BG17" i="44" s="1"/>
  <c r="AY18" i="44"/>
  <c r="BC18" i="44" s="1"/>
  <c r="BH17" i="44"/>
  <c r="AX18" i="44"/>
  <c r="BB18" i="44" s="1"/>
  <c r="AX19" i="44"/>
  <c r="BB19" i="44" s="1"/>
  <c r="AW19" i="44"/>
  <c r="BE19" i="44" s="1"/>
  <c r="AY20" i="44"/>
  <c r="BG20" i="44" s="1"/>
  <c r="AZ20" i="44"/>
  <c r="BD20" i="44" s="1"/>
  <c r="AZ16" i="44"/>
  <c r="BH16" i="44" s="1"/>
  <c r="BH21" i="44"/>
  <c r="BE21" i="44"/>
  <c r="BE18" i="44"/>
  <c r="BH19" i="44"/>
  <c r="BD19" i="44"/>
  <c r="BF20" i="44"/>
  <c r="BB20" i="44"/>
  <c r="BF22" i="44"/>
  <c r="BE22" i="44"/>
  <c r="BG16" i="44"/>
  <c r="BC16" i="44"/>
  <c r="BA22" i="44"/>
  <c r="BA18" i="44"/>
  <c r="BD22" i="44"/>
  <c r="BH22" i="44"/>
  <c r="BB22" i="44"/>
  <c r="BA21" i="44"/>
  <c r="AZ18" i="44"/>
  <c r="BC21" i="44"/>
  <c r="BB17" i="44"/>
  <c r="AY22" i="44"/>
  <c r="AW16" i="44"/>
  <c r="BE17" i="44"/>
  <c r="AY19" i="44"/>
  <c r="AX16" i="44"/>
  <c r="AW20" i="44"/>
  <c r="BF21" i="44"/>
  <c r="BC17" i="44"/>
  <c r="BG18" i="44" l="1"/>
  <c r="BF19" i="44"/>
  <c r="BC20" i="44"/>
  <c r="BF18" i="44"/>
  <c r="BD16" i="44"/>
  <c r="BH20" i="44"/>
  <c r="BA19" i="44"/>
  <c r="BG19" i="44"/>
  <c r="BC19" i="44"/>
  <c r="BC23" i="44" s="1"/>
  <c r="BE16" i="44"/>
  <c r="BA16" i="44"/>
  <c r="BF16" i="44"/>
  <c r="BF23" i="44" s="1"/>
  <c r="BB16" i="44"/>
  <c r="BB23" i="44" s="1"/>
  <c r="BC22" i="44"/>
  <c r="BG22" i="44"/>
  <c r="BE20" i="44"/>
  <c r="BA20" i="44"/>
  <c r="BD18" i="44"/>
  <c r="BD23" i="44" s="1"/>
  <c r="BH18" i="44"/>
  <c r="BH23" i="44" s="1"/>
  <c r="BG23" i="44" l="1"/>
  <c r="BA23" i="44"/>
  <c r="BE23" i="44"/>
  <c r="AX19" i="45" l="1"/>
  <c r="AW19" i="45"/>
  <c r="AU19" i="45"/>
  <c r="AT19" i="45"/>
  <c r="AV19" i="45" s="1"/>
  <c r="AM19" i="45"/>
  <c r="AZ19" i="45" s="1"/>
  <c r="AL19" i="45"/>
  <c r="AE19" i="45"/>
  <c r="AD19" i="45"/>
  <c r="W19" i="45"/>
  <c r="V19" i="45"/>
  <c r="O19" i="45"/>
  <c r="I19" i="45"/>
  <c r="C19" i="45"/>
  <c r="AZ18" i="45"/>
  <c r="BH18" i="45" s="1"/>
  <c r="AY18" i="45"/>
  <c r="BG18" i="45" s="1"/>
  <c r="AX18" i="45"/>
  <c r="BF18" i="45" s="1"/>
  <c r="AU18" i="45"/>
  <c r="AT18" i="45"/>
  <c r="AM18" i="45"/>
  <c r="AL18" i="45"/>
  <c r="AE18" i="45"/>
  <c r="AD18" i="45"/>
  <c r="W18" i="45"/>
  <c r="AW18" i="45" s="1"/>
  <c r="V18" i="45"/>
  <c r="AV18" i="45" s="1"/>
  <c r="O18" i="45"/>
  <c r="I18" i="45"/>
  <c r="C18" i="45"/>
  <c r="AW17" i="45"/>
  <c r="AU17" i="45"/>
  <c r="AT17" i="45"/>
  <c r="AM17" i="45"/>
  <c r="AL17" i="45"/>
  <c r="AV17" i="45" s="1"/>
  <c r="BE17" i="45" s="1"/>
  <c r="AE17" i="45"/>
  <c r="AZ17" i="45" s="1"/>
  <c r="AD17" i="45"/>
  <c r="W17" i="45"/>
  <c r="V17" i="45"/>
  <c r="O17" i="45"/>
  <c r="I17" i="45"/>
  <c r="BG16" i="45"/>
  <c r="AY16" i="45"/>
  <c r="BC16" i="45" s="1"/>
  <c r="AX16" i="45"/>
  <c r="BF16" i="45" s="1"/>
  <c r="AW16" i="45"/>
  <c r="BE16" i="45" s="1"/>
  <c r="AV16" i="45"/>
  <c r="AU16" i="45"/>
  <c r="AZ16" i="45" s="1"/>
  <c r="AT16" i="45"/>
  <c r="AM16" i="45"/>
  <c r="AL16" i="45"/>
  <c r="AE16" i="45"/>
  <c r="AD16" i="45"/>
  <c r="W16" i="45"/>
  <c r="V16" i="45"/>
  <c r="O16" i="45"/>
  <c r="I16" i="45"/>
  <c r="C16" i="45"/>
  <c r="B16" i="45"/>
  <c r="BD16" i="45" l="1"/>
  <c r="BH16" i="45"/>
  <c r="BH17" i="45"/>
  <c r="BD17" i="45"/>
  <c r="BD19" i="45"/>
  <c r="BH19" i="45"/>
  <c r="BE18" i="45"/>
  <c r="BA18" i="45"/>
  <c r="BF19" i="45"/>
  <c r="BE19" i="45"/>
  <c r="BA17" i="45"/>
  <c r="BA19" i="45"/>
  <c r="BB19" i="45"/>
  <c r="BB18" i="45"/>
  <c r="BC18" i="45"/>
  <c r="BA16" i="45"/>
  <c r="BD18" i="45"/>
  <c r="AY19" i="45"/>
  <c r="BB16" i="45"/>
  <c r="AX17" i="45"/>
  <c r="AY17" i="45"/>
  <c r="BE20" i="45" l="1"/>
  <c r="BB17" i="45"/>
  <c r="BF17" i="45"/>
  <c r="BF20" i="45" s="1"/>
  <c r="BB20" i="45"/>
  <c r="BC19" i="45"/>
  <c r="BG19" i="45"/>
  <c r="BA20" i="45"/>
  <c r="BH20" i="45"/>
  <c r="BG17" i="45"/>
  <c r="BG20" i="45" s="1"/>
  <c r="BC17" i="45"/>
  <c r="BC20" i="45" s="1"/>
  <c r="BD20" i="45"/>
  <c r="AX19" i="37" l="1"/>
  <c r="AW19" i="37"/>
  <c r="AU19" i="37"/>
  <c r="AT19" i="37"/>
  <c r="AV19" i="37" s="1"/>
  <c r="AM19" i="37"/>
  <c r="AZ19" i="37" s="1"/>
  <c r="AL19" i="37"/>
  <c r="AE19" i="37"/>
  <c r="AD19" i="37"/>
  <c r="W19" i="37"/>
  <c r="V19" i="37"/>
  <c r="O19" i="37"/>
  <c r="I19" i="37"/>
  <c r="H19" i="37"/>
  <c r="AY18" i="37"/>
  <c r="AX18" i="37"/>
  <c r="AW18" i="37"/>
  <c r="AU18" i="37"/>
  <c r="AZ18" i="37" s="1"/>
  <c r="AT18" i="37"/>
  <c r="AV18" i="37"/>
  <c r="O18" i="37"/>
  <c r="I18" i="37"/>
  <c r="H18" i="37"/>
  <c r="AU17" i="37"/>
  <c r="AT17" i="37"/>
  <c r="AM17" i="37"/>
  <c r="AL17" i="37"/>
  <c r="AE17" i="37"/>
  <c r="AD17" i="37"/>
  <c r="W17" i="37"/>
  <c r="AZ17" i="37" s="1"/>
  <c r="V17" i="37"/>
  <c r="O17" i="37"/>
  <c r="I17" i="37"/>
  <c r="H17" i="37"/>
  <c r="AX16" i="37"/>
  <c r="AW16" i="37"/>
  <c r="AU16" i="37"/>
  <c r="AT16" i="37"/>
  <c r="AV16" i="37" s="1"/>
  <c r="AM16" i="37"/>
  <c r="AZ16" i="37" s="1"/>
  <c r="AL16" i="37"/>
  <c r="AE16" i="37"/>
  <c r="AD16" i="37"/>
  <c r="W16" i="37"/>
  <c r="V16" i="37"/>
  <c r="O16" i="37"/>
  <c r="I16" i="37"/>
  <c r="H16" i="37"/>
  <c r="C16" i="37"/>
  <c r="B16" i="37"/>
  <c r="BH18" i="37" l="1"/>
  <c r="AV17" i="37"/>
  <c r="BE18" i="37"/>
  <c r="BF18" i="37"/>
  <c r="BG18" i="37"/>
  <c r="BD16" i="37"/>
  <c r="BH16" i="37"/>
  <c r="BF16" i="37"/>
  <c r="BE16" i="37"/>
  <c r="BH17" i="37"/>
  <c r="BD17" i="37"/>
  <c r="BA16" i="37"/>
  <c r="BD19" i="37"/>
  <c r="BH19" i="37"/>
  <c r="BB16" i="37"/>
  <c r="BF19" i="37"/>
  <c r="BE19" i="37"/>
  <c r="BA19" i="37"/>
  <c r="BB19" i="37"/>
  <c r="BA18" i="37"/>
  <c r="BB18" i="37"/>
  <c r="AY16" i="37"/>
  <c r="BC18" i="37"/>
  <c r="AY19" i="37"/>
  <c r="BD18" i="37"/>
  <c r="AW17" i="37"/>
  <c r="AX17" i="37"/>
  <c r="AY17" i="37"/>
  <c r="BG17" i="37" l="1"/>
  <c r="BC17" i="37"/>
  <c r="BF17" i="37"/>
  <c r="BF20" i="37" s="1"/>
  <c r="BB17" i="37"/>
  <c r="BB20" i="37" s="1"/>
  <c r="BE17" i="37"/>
  <c r="BE20" i="37" s="1"/>
  <c r="BA17" i="37"/>
  <c r="BC19" i="37"/>
  <c r="BG19" i="37"/>
  <c r="BA20" i="37"/>
  <c r="BC16" i="37"/>
  <c r="BG16" i="37"/>
  <c r="BH20" i="37"/>
  <c r="BD20" i="37"/>
  <c r="BC20" i="37" l="1"/>
  <c r="BG20" i="37"/>
  <c r="G18" i="55"/>
  <c r="G17" i="55"/>
  <c r="G16" i="55"/>
  <c r="G18" i="54"/>
  <c r="G17" i="54"/>
  <c r="G16" i="54"/>
  <c r="G18" i="46"/>
  <c r="G17" i="46"/>
  <c r="G20" i="53"/>
  <c r="AV17" i="53"/>
  <c r="AV16" i="53"/>
  <c r="AT16" i="53"/>
  <c r="AT17" i="53"/>
  <c r="AT18" i="53"/>
  <c r="AT19" i="53"/>
  <c r="AT20" i="53"/>
  <c r="AL16" i="53"/>
  <c r="AL17" i="53"/>
  <c r="AL18" i="53"/>
  <c r="AL19" i="53"/>
  <c r="AL20" i="53"/>
  <c r="AD16" i="53"/>
  <c r="AD17" i="53"/>
  <c r="AD18" i="53"/>
  <c r="AD19" i="53"/>
  <c r="AD20" i="53"/>
  <c r="V16" i="53"/>
  <c r="V17" i="53"/>
  <c r="V18" i="53"/>
  <c r="V19" i="53"/>
  <c r="V20" i="53"/>
  <c r="G17" i="53"/>
  <c r="G18" i="53"/>
  <c r="G19" i="53"/>
  <c r="G16" i="53"/>
  <c r="AV17" i="52"/>
  <c r="AV16" i="52"/>
  <c r="G19" i="52"/>
  <c r="G18" i="52"/>
  <c r="G17" i="52"/>
  <c r="G16" i="52"/>
  <c r="G18" i="50"/>
  <c r="G19" i="50"/>
  <c r="G17" i="50"/>
  <c r="G16" i="50"/>
  <c r="G18" i="51"/>
  <c r="G17" i="51"/>
  <c r="G16" i="51"/>
  <c r="AV17" i="48"/>
  <c r="AV16" i="48"/>
  <c r="AT16" i="48"/>
  <c r="AT17" i="48"/>
  <c r="AL16" i="48"/>
  <c r="AL17" i="48"/>
  <c r="AD16" i="48"/>
  <c r="AD17" i="48"/>
  <c r="V17" i="48"/>
  <c r="V16" i="48"/>
  <c r="G17" i="48"/>
  <c r="G16" i="48"/>
  <c r="AV18" i="47"/>
  <c r="AV17" i="47"/>
  <c r="AV16" i="47"/>
  <c r="AT16" i="47"/>
  <c r="AT17" i="47"/>
  <c r="AT18" i="47"/>
  <c r="AD16" i="47"/>
  <c r="V16" i="47"/>
  <c r="AL16" i="47"/>
  <c r="AL17" i="47"/>
  <c r="AL18" i="47"/>
  <c r="V18" i="47"/>
  <c r="AD18" i="47"/>
  <c r="AD17" i="47"/>
  <c r="V17" i="47"/>
  <c r="G23" i="47"/>
  <c r="G19" i="47"/>
  <c r="G20" i="47"/>
  <c r="G21" i="47"/>
  <c r="G22" i="47"/>
  <c r="G18" i="47"/>
  <c r="G17" i="47"/>
  <c r="G16" i="47"/>
  <c r="G22" i="43"/>
  <c r="G23" i="43"/>
  <c r="G21" i="43"/>
  <c r="G20" i="43"/>
  <c r="G19" i="43"/>
  <c r="G18" i="43"/>
  <c r="G17" i="43"/>
  <c r="G16" i="43"/>
  <c r="G22" i="42"/>
  <c r="G19" i="42"/>
  <c r="G20" i="42"/>
  <c r="G21" i="42"/>
  <c r="G17" i="42"/>
  <c r="G18" i="42"/>
  <c r="G16" i="42"/>
  <c r="G25" i="41"/>
  <c r="G26" i="41"/>
  <c r="G27" i="41"/>
  <c r="G28" i="41"/>
  <c r="G29" i="41"/>
  <c r="G30" i="41"/>
  <c r="G31" i="41"/>
  <c r="G32" i="41"/>
  <c r="G33" i="41"/>
  <c r="G34" i="41"/>
  <c r="G35" i="41"/>
  <c r="G24" i="41"/>
  <c r="G23" i="41"/>
  <c r="G22" i="41"/>
  <c r="G21" i="41"/>
  <c r="G17" i="41"/>
  <c r="G18" i="41"/>
  <c r="G19" i="41"/>
  <c r="G20" i="41"/>
  <c r="G16" i="41"/>
  <c r="AV17" i="56"/>
  <c r="AV16" i="56"/>
  <c r="AT16" i="56"/>
  <c r="AT17" i="56"/>
  <c r="G17" i="56"/>
  <c r="G16" i="56"/>
  <c r="H16" i="55" l="1"/>
  <c r="AU23" i="47" l="1"/>
  <c r="AT23" i="47"/>
  <c r="AV23" i="47" l="1"/>
  <c r="O33" i="41" l="1"/>
  <c r="O34" i="41"/>
  <c r="O35" i="41"/>
  <c r="O31" i="41"/>
  <c r="O32" i="41"/>
  <c r="O28" i="41"/>
  <c r="O29" i="41"/>
  <c r="O30" i="41"/>
  <c r="O26" i="41"/>
  <c r="O27" i="41"/>
  <c r="O24" i="41"/>
  <c r="O25" i="41"/>
  <c r="O22" i="41"/>
  <c r="O23" i="41"/>
  <c r="O20" i="41"/>
  <c r="O21" i="41"/>
  <c r="O17" i="41"/>
  <c r="O18" i="41"/>
  <c r="O19" i="41"/>
  <c r="O16" i="41"/>
  <c r="H17" i="55" l="1"/>
  <c r="H18" i="55"/>
  <c r="F17" i="55"/>
  <c r="F18" i="55"/>
  <c r="F16" i="55"/>
  <c r="F17" i="46" l="1"/>
  <c r="F18" i="46"/>
  <c r="F16" i="46"/>
  <c r="F19" i="53" l="1"/>
  <c r="F20" i="53"/>
  <c r="F17" i="53"/>
  <c r="F18" i="53"/>
  <c r="F16" i="53"/>
  <c r="F17" i="52"/>
  <c r="F18" i="52"/>
  <c r="F19" i="52"/>
  <c r="F16" i="52"/>
  <c r="AU16" i="50"/>
  <c r="AT16" i="50"/>
  <c r="AM16" i="50"/>
  <c r="AL16" i="50"/>
  <c r="AE16" i="50"/>
  <c r="AD16" i="50"/>
  <c r="W16" i="50"/>
  <c r="V16" i="50"/>
  <c r="F17" i="54"/>
  <c r="F18" i="54"/>
  <c r="F16" i="54"/>
  <c r="F18" i="50"/>
  <c r="F19" i="50"/>
  <c r="F17" i="50"/>
  <c r="F16" i="50"/>
  <c r="AV16" i="50" l="1"/>
  <c r="F17" i="51"/>
  <c r="F18" i="51"/>
  <c r="F16" i="51"/>
  <c r="F17" i="48"/>
  <c r="F16" i="48"/>
  <c r="F23" i="47" l="1"/>
  <c r="F22" i="47"/>
  <c r="F19" i="47"/>
  <c r="F20" i="47"/>
  <c r="F21" i="47"/>
  <c r="F18" i="47"/>
  <c r="F17" i="47"/>
  <c r="F16" i="47"/>
  <c r="AV19" i="43"/>
  <c r="AV17" i="43"/>
  <c r="AT19" i="43"/>
  <c r="AT17" i="43"/>
  <c r="F17" i="43"/>
  <c r="F18" i="43"/>
  <c r="F19" i="43"/>
  <c r="F20" i="43"/>
  <c r="F21" i="43"/>
  <c r="F22" i="43"/>
  <c r="F23" i="43"/>
  <c r="F16" i="43"/>
  <c r="F22" i="42"/>
  <c r="F20" i="42"/>
  <c r="F21" i="42"/>
  <c r="F17" i="42"/>
  <c r="F18" i="42"/>
  <c r="F19" i="42"/>
  <c r="F22" i="41"/>
  <c r="F16" i="42"/>
  <c r="F35" i="41"/>
  <c r="F34" i="41"/>
  <c r="F33" i="41"/>
  <c r="F32" i="41"/>
  <c r="F31" i="41"/>
  <c r="F30" i="41"/>
  <c r="F29" i="41"/>
  <c r="F28" i="41"/>
  <c r="F27" i="41"/>
  <c r="F26" i="41"/>
  <c r="F25" i="41"/>
  <c r="F24" i="41"/>
  <c r="F23" i="41"/>
  <c r="F17" i="41"/>
  <c r="F18" i="41"/>
  <c r="F19" i="41"/>
  <c r="F20" i="41"/>
  <c r="F21" i="41"/>
  <c r="F16" i="41"/>
  <c r="F17" i="56"/>
  <c r="F16" i="56"/>
  <c r="AV22" i="41" l="1"/>
  <c r="AT22" i="41"/>
  <c r="O20" i="42"/>
  <c r="O21" i="42"/>
  <c r="O22" i="42"/>
  <c r="O17" i="42"/>
  <c r="O18" i="42"/>
  <c r="O19" i="42"/>
  <c r="O16" i="42"/>
  <c r="O97" i="38" l="1"/>
  <c r="AT20" i="41" l="1"/>
  <c r="AT17" i="41"/>
  <c r="AT29" i="41"/>
  <c r="C16" i="41"/>
  <c r="C33" i="41"/>
  <c r="C27" i="41"/>
  <c r="AT23" i="43"/>
  <c r="F7" i="59"/>
  <c r="AX19" i="50"/>
  <c r="BB19" i="50" s="1"/>
  <c r="AW19" i="50"/>
  <c r="AX18" i="50"/>
  <c r="AW18" i="50"/>
  <c r="AX17" i="50"/>
  <c r="AW17" i="50"/>
  <c r="BF17" i="50"/>
  <c r="AZ19" i="50"/>
  <c r="AZ18" i="50"/>
  <c r="AY17" i="50"/>
  <c r="I17" i="50"/>
  <c r="I18" i="50"/>
  <c r="I19" i="50"/>
  <c r="H18" i="50"/>
  <c r="H19" i="50"/>
  <c r="H17" i="50"/>
  <c r="D17" i="50"/>
  <c r="D16" i="50"/>
  <c r="I16" i="52"/>
  <c r="O18" i="46"/>
  <c r="O17" i="46"/>
  <c r="O16" i="46"/>
  <c r="AU17" i="46"/>
  <c r="AT17" i="46"/>
  <c r="AM17" i="46"/>
  <c r="AL17" i="46"/>
  <c r="AE17" i="46"/>
  <c r="AD17" i="46"/>
  <c r="W17" i="46"/>
  <c r="V17" i="46"/>
  <c r="AW16" i="46"/>
  <c r="I17" i="46"/>
  <c r="I16" i="46"/>
  <c r="H17" i="46"/>
  <c r="H16" i="46"/>
  <c r="E17" i="46"/>
  <c r="E16" i="46"/>
  <c r="D17" i="46"/>
  <c r="D16" i="46"/>
  <c r="B16" i="46"/>
  <c r="C16" i="46"/>
  <c r="D22" i="47"/>
  <c r="D23" i="47"/>
  <c r="D20" i="47"/>
  <c r="D21" i="47"/>
  <c r="D19" i="47"/>
  <c r="D18" i="47"/>
  <c r="D17" i="47"/>
  <c r="AU17" i="56"/>
  <c r="AW17" i="56"/>
  <c r="AU16" i="56"/>
  <c r="I17" i="56"/>
  <c r="I16" i="56"/>
  <c r="H17" i="56"/>
  <c r="H16" i="56"/>
  <c r="E17" i="56"/>
  <c r="E16" i="56"/>
  <c r="D17" i="56"/>
  <c r="D16" i="56"/>
  <c r="C16" i="56"/>
  <c r="B16" i="56"/>
  <c r="O17" i="56"/>
  <c r="O16" i="56"/>
  <c r="O94" i="38"/>
  <c r="O93" i="38"/>
  <c r="AX17" i="56"/>
  <c r="BB17" i="56" s="1"/>
  <c r="I17" i="55"/>
  <c r="I18" i="55"/>
  <c r="I16" i="55"/>
  <c r="E17" i="55"/>
  <c r="E18" i="55"/>
  <c r="E16" i="55"/>
  <c r="D17" i="55"/>
  <c r="D18" i="55"/>
  <c r="D16" i="55"/>
  <c r="C16" i="55"/>
  <c r="B16" i="55"/>
  <c r="AU18" i="55"/>
  <c r="AT18" i="55"/>
  <c r="AX18" i="55"/>
  <c r="O18" i="55"/>
  <c r="AU17" i="55"/>
  <c r="AT17" i="55"/>
  <c r="O17" i="55"/>
  <c r="AU16" i="55"/>
  <c r="AT16" i="55"/>
  <c r="AX16" i="55"/>
  <c r="AW16" i="55"/>
  <c r="O16" i="55"/>
  <c r="O90" i="38"/>
  <c r="O91" i="38"/>
  <c r="O92" i="38"/>
  <c r="O17" i="54"/>
  <c r="O18" i="54"/>
  <c r="O16" i="54"/>
  <c r="I17" i="54"/>
  <c r="I18" i="54"/>
  <c r="I16" i="54"/>
  <c r="H17" i="54"/>
  <c r="H18" i="54"/>
  <c r="H16" i="54"/>
  <c r="E17" i="54"/>
  <c r="E18" i="54"/>
  <c r="E16" i="54"/>
  <c r="D17" i="54"/>
  <c r="D18" i="54"/>
  <c r="D16" i="54"/>
  <c r="C16" i="54"/>
  <c r="B16" i="54"/>
  <c r="AU18" i="54"/>
  <c r="AT18" i="54"/>
  <c r="AU17" i="54"/>
  <c r="AT17" i="54"/>
  <c r="AU16" i="54"/>
  <c r="AT16" i="54"/>
  <c r="AW16" i="54"/>
  <c r="O89" i="38"/>
  <c r="O88" i="38"/>
  <c r="O87" i="38"/>
  <c r="O83" i="38"/>
  <c r="O82" i="38"/>
  <c r="O81" i="38"/>
  <c r="O80" i="38"/>
  <c r="O79" i="38"/>
  <c r="AV20" i="53"/>
  <c r="AU20" i="53"/>
  <c r="AM20" i="53"/>
  <c r="AE20" i="53"/>
  <c r="W20" i="53"/>
  <c r="AW20" i="53" s="1"/>
  <c r="O17" i="53"/>
  <c r="O18" i="53"/>
  <c r="O19" i="53"/>
  <c r="O20" i="53"/>
  <c r="O16" i="53"/>
  <c r="I17" i="53"/>
  <c r="I18" i="53"/>
  <c r="I19" i="53"/>
  <c r="I20" i="53"/>
  <c r="I16" i="53"/>
  <c r="H17" i="53"/>
  <c r="H18" i="53"/>
  <c r="H19" i="53"/>
  <c r="H20" i="53"/>
  <c r="H16" i="53"/>
  <c r="E17" i="53"/>
  <c r="E18" i="53"/>
  <c r="E19" i="53"/>
  <c r="E16" i="53"/>
  <c r="D18" i="53"/>
  <c r="D19" i="53"/>
  <c r="D17" i="53"/>
  <c r="D16" i="53"/>
  <c r="C16" i="53"/>
  <c r="B16" i="53"/>
  <c r="AV19" i="53"/>
  <c r="AU19" i="53"/>
  <c r="AM19" i="53"/>
  <c r="AE19" i="53"/>
  <c r="W19" i="53"/>
  <c r="AV18" i="53"/>
  <c r="AU18" i="53"/>
  <c r="AM18" i="53"/>
  <c r="AE18" i="53"/>
  <c r="W18" i="53"/>
  <c r="AW18" i="53" s="1"/>
  <c r="AU17" i="53"/>
  <c r="AM17" i="53"/>
  <c r="AE17" i="53"/>
  <c r="W17" i="53"/>
  <c r="AU16" i="53"/>
  <c r="AM16" i="53"/>
  <c r="AE16" i="53"/>
  <c r="W16" i="53"/>
  <c r="AW16" i="53" s="1"/>
  <c r="AW17" i="52"/>
  <c r="AW16" i="52"/>
  <c r="O19" i="52"/>
  <c r="O17" i="52"/>
  <c r="O18" i="52"/>
  <c r="O16" i="52"/>
  <c r="I17" i="52"/>
  <c r="I18" i="52"/>
  <c r="I19" i="52"/>
  <c r="H17" i="52"/>
  <c r="H18" i="52"/>
  <c r="H19" i="52"/>
  <c r="H16" i="52"/>
  <c r="E17" i="52"/>
  <c r="E18" i="52"/>
  <c r="E19" i="52"/>
  <c r="E16" i="52"/>
  <c r="D18" i="52"/>
  <c r="D19" i="52"/>
  <c r="D17" i="52"/>
  <c r="D16" i="52"/>
  <c r="C16" i="52"/>
  <c r="B16" i="52"/>
  <c r="AX19" i="52"/>
  <c r="AW19" i="52"/>
  <c r="O78" i="38"/>
  <c r="O77" i="38"/>
  <c r="O75" i="38"/>
  <c r="O76" i="38"/>
  <c r="O17" i="51"/>
  <c r="O18" i="51"/>
  <c r="O16" i="51"/>
  <c r="I17" i="51"/>
  <c r="I18" i="51"/>
  <c r="I16" i="51"/>
  <c r="H18" i="51"/>
  <c r="H17" i="51"/>
  <c r="H16" i="51"/>
  <c r="E17" i="51"/>
  <c r="E18" i="51"/>
  <c r="E16" i="51"/>
  <c r="D17" i="51"/>
  <c r="D18" i="51"/>
  <c r="D16" i="51"/>
  <c r="C16" i="51"/>
  <c r="B16" i="51"/>
  <c r="AU18" i="51"/>
  <c r="AT18" i="51"/>
  <c r="AW18" i="51"/>
  <c r="AU17" i="51"/>
  <c r="AT17" i="51"/>
  <c r="AU16" i="51"/>
  <c r="AT16" i="51"/>
  <c r="O72" i="38"/>
  <c r="O73" i="38"/>
  <c r="O16" i="50"/>
  <c r="I16" i="50"/>
  <c r="H16" i="50"/>
  <c r="O74" i="38"/>
  <c r="C16" i="50"/>
  <c r="B16" i="50"/>
  <c r="AW16" i="50"/>
  <c r="O71" i="38"/>
  <c r="O17" i="48"/>
  <c r="O16" i="48"/>
  <c r="H17" i="48"/>
  <c r="H16" i="48"/>
  <c r="E17" i="48"/>
  <c r="E16" i="48"/>
  <c r="D17" i="48"/>
  <c r="D16" i="48"/>
  <c r="C16" i="48"/>
  <c r="B16" i="48"/>
  <c r="AU17" i="48"/>
  <c r="AM17" i="48"/>
  <c r="AE17" i="48"/>
  <c r="W17" i="48"/>
  <c r="AW17" i="48" s="1"/>
  <c r="I17" i="48"/>
  <c r="AU16" i="48"/>
  <c r="AM16" i="48"/>
  <c r="AE16" i="48"/>
  <c r="W16" i="48"/>
  <c r="AW16" i="48" s="1"/>
  <c r="I16" i="48"/>
  <c r="O70" i="38"/>
  <c r="O69" i="38"/>
  <c r="AU18" i="47"/>
  <c r="AM18" i="47"/>
  <c r="AE18" i="47"/>
  <c r="AU17" i="47"/>
  <c r="AM17" i="47"/>
  <c r="AE17" i="47"/>
  <c r="AU22" i="47"/>
  <c r="AT22" i="47"/>
  <c r="AU21" i="47"/>
  <c r="AT21" i="47"/>
  <c r="AU20" i="47"/>
  <c r="AT20" i="47"/>
  <c r="AU19" i="47"/>
  <c r="AT19" i="47"/>
  <c r="AM22" i="47"/>
  <c r="AL22" i="47"/>
  <c r="AM21" i="47"/>
  <c r="AL21" i="47"/>
  <c r="AM20" i="47"/>
  <c r="AL20" i="47"/>
  <c r="AM19" i="47"/>
  <c r="AL19" i="47"/>
  <c r="AE22" i="47"/>
  <c r="AD22" i="47"/>
  <c r="AE21" i="47"/>
  <c r="AD21" i="47"/>
  <c r="AE20" i="47"/>
  <c r="AD20" i="47"/>
  <c r="AE19" i="47"/>
  <c r="AD19" i="47"/>
  <c r="V20" i="47"/>
  <c r="W20" i="47"/>
  <c r="AW20" i="47" s="1"/>
  <c r="V21" i="47"/>
  <c r="W21" i="47"/>
  <c r="V22" i="47"/>
  <c r="W22" i="47"/>
  <c r="W19" i="47"/>
  <c r="AW19" i="47" s="1"/>
  <c r="V19" i="47"/>
  <c r="W18" i="47"/>
  <c r="W17" i="47"/>
  <c r="AW17" i="47" s="1"/>
  <c r="AU16" i="47"/>
  <c r="AM16" i="47"/>
  <c r="AE16" i="47"/>
  <c r="W16" i="47"/>
  <c r="I17" i="47"/>
  <c r="I18" i="47"/>
  <c r="I19" i="47"/>
  <c r="I20" i="47"/>
  <c r="I21" i="47"/>
  <c r="I22" i="47"/>
  <c r="I23" i="47"/>
  <c r="I16" i="47"/>
  <c r="H23" i="47"/>
  <c r="H22" i="47"/>
  <c r="H17" i="47"/>
  <c r="H18" i="47"/>
  <c r="H19" i="47"/>
  <c r="H20" i="47"/>
  <c r="H21" i="47"/>
  <c r="H16" i="47"/>
  <c r="E17" i="47"/>
  <c r="E18" i="47"/>
  <c r="E19" i="47"/>
  <c r="E20" i="47"/>
  <c r="E21" i="47"/>
  <c r="E22" i="47"/>
  <c r="E23" i="47"/>
  <c r="BF23" i="47" s="1"/>
  <c r="E16" i="47"/>
  <c r="D16" i="47"/>
  <c r="C16" i="47"/>
  <c r="B16" i="47"/>
  <c r="BD23" i="47"/>
  <c r="BC23" i="47"/>
  <c r="BB23" i="47"/>
  <c r="BA23" i="47"/>
  <c r="O23" i="47"/>
  <c r="O18" i="47"/>
  <c r="O17" i="47"/>
  <c r="AW16" i="47"/>
  <c r="O16" i="47"/>
  <c r="O66" i="38"/>
  <c r="O67" i="38"/>
  <c r="O64" i="38"/>
  <c r="O65" i="38"/>
  <c r="O62" i="38"/>
  <c r="O63" i="38"/>
  <c r="O61" i="38"/>
  <c r="AX17" i="47"/>
  <c r="O68" i="38"/>
  <c r="I18" i="46"/>
  <c r="H18" i="46"/>
  <c r="E18" i="46"/>
  <c r="D18" i="46"/>
  <c r="C18" i="46"/>
  <c r="B18" i="46"/>
  <c r="AU18" i="46"/>
  <c r="AT18" i="46"/>
  <c r="AM18" i="46"/>
  <c r="AL18" i="46"/>
  <c r="AE18" i="46"/>
  <c r="AD18" i="46"/>
  <c r="W18" i="46"/>
  <c r="AW18" i="46" s="1"/>
  <c r="V18" i="46"/>
  <c r="O95" i="38"/>
  <c r="O59" i="38"/>
  <c r="AU19" i="43"/>
  <c r="AW19" i="43"/>
  <c r="AU17" i="43"/>
  <c r="O17" i="43"/>
  <c r="O18" i="43"/>
  <c r="O19" i="43"/>
  <c r="O20" i="43"/>
  <c r="O21" i="43"/>
  <c r="O22" i="43"/>
  <c r="O23" i="43"/>
  <c r="O16" i="43"/>
  <c r="I21" i="43"/>
  <c r="I22" i="43"/>
  <c r="I23" i="43"/>
  <c r="I20" i="43"/>
  <c r="I17" i="43"/>
  <c r="I18" i="43"/>
  <c r="I19" i="43"/>
  <c r="I16" i="43"/>
  <c r="H21" i="43"/>
  <c r="H22" i="43"/>
  <c r="H23" i="43"/>
  <c r="H17" i="43"/>
  <c r="H18" i="43"/>
  <c r="H19" i="43"/>
  <c r="H20" i="43"/>
  <c r="H16" i="43"/>
  <c r="E17" i="43"/>
  <c r="E18" i="43"/>
  <c r="E19" i="43"/>
  <c r="E20" i="43"/>
  <c r="E21" i="43"/>
  <c r="E22" i="43"/>
  <c r="E23" i="43"/>
  <c r="E16" i="43"/>
  <c r="D21" i="43"/>
  <c r="D22" i="43"/>
  <c r="D23" i="43"/>
  <c r="D17" i="43"/>
  <c r="D18" i="43"/>
  <c r="D19" i="43"/>
  <c r="D20" i="43"/>
  <c r="D16" i="43"/>
  <c r="C21" i="43"/>
  <c r="C20" i="43"/>
  <c r="C18" i="43"/>
  <c r="C16" i="43"/>
  <c r="B16" i="43"/>
  <c r="AU23" i="43"/>
  <c r="AU22" i="43"/>
  <c r="AT22" i="43"/>
  <c r="AW22" i="43"/>
  <c r="AU21" i="43"/>
  <c r="AT21" i="43"/>
  <c r="AW21" i="43"/>
  <c r="AU20" i="43"/>
  <c r="AT20" i="43"/>
  <c r="AW20" i="43"/>
  <c r="AU18" i="43"/>
  <c r="AT18" i="43"/>
  <c r="AW18" i="43"/>
  <c r="AU16" i="43"/>
  <c r="AT16" i="43"/>
  <c r="O43" i="38"/>
  <c r="O41" i="38"/>
  <c r="O42" i="38"/>
  <c r="O44" i="38"/>
  <c r="O45" i="38"/>
  <c r="O46" i="38"/>
  <c r="O47" i="38"/>
  <c r="I21" i="42"/>
  <c r="I22" i="42"/>
  <c r="I20" i="42"/>
  <c r="I17" i="42"/>
  <c r="I18" i="42"/>
  <c r="I19" i="42"/>
  <c r="I16" i="42"/>
  <c r="H17" i="42"/>
  <c r="H18" i="42"/>
  <c r="H19" i="42"/>
  <c r="H20" i="42"/>
  <c r="H21" i="42"/>
  <c r="H22" i="42"/>
  <c r="H16" i="42"/>
  <c r="D22" i="42"/>
  <c r="D21" i="42"/>
  <c r="D20" i="42"/>
  <c r="D17" i="42"/>
  <c r="D18" i="42"/>
  <c r="D19" i="42"/>
  <c r="D16" i="42"/>
  <c r="C20" i="42"/>
  <c r="C18" i="42"/>
  <c r="C16" i="42"/>
  <c r="B16" i="42"/>
  <c r="AU22" i="42"/>
  <c r="AT22" i="42"/>
  <c r="AY21" i="42"/>
  <c r="AX21" i="42"/>
  <c r="AW21" i="42"/>
  <c r="AU21" i="42"/>
  <c r="AZ21" i="42" s="1"/>
  <c r="AT21" i="42"/>
  <c r="AY20" i="42"/>
  <c r="AX20" i="42"/>
  <c r="AW20" i="42"/>
  <c r="AU20" i="42"/>
  <c r="AZ20" i="42" s="1"/>
  <c r="AT20" i="42"/>
  <c r="AU19" i="42"/>
  <c r="AT19" i="42"/>
  <c r="AW19" i="42"/>
  <c r="AU18" i="42"/>
  <c r="AT18" i="42"/>
  <c r="AU17" i="42"/>
  <c r="AT17" i="42"/>
  <c r="AW17" i="42"/>
  <c r="AU16" i="42"/>
  <c r="AT16" i="42"/>
  <c r="AW16" i="42"/>
  <c r="E22" i="42"/>
  <c r="E21" i="42"/>
  <c r="E20" i="42"/>
  <c r="E19" i="42"/>
  <c r="E18" i="42"/>
  <c r="E34" i="38"/>
  <c r="E17" i="42" s="1"/>
  <c r="E33" i="38"/>
  <c r="E16" i="42" s="1"/>
  <c r="AU22" i="41"/>
  <c r="AY22" i="41"/>
  <c r="AX22" i="41"/>
  <c r="AW22" i="41"/>
  <c r="I17" i="41"/>
  <c r="I18" i="41"/>
  <c r="I19" i="41"/>
  <c r="I20" i="41"/>
  <c r="I21" i="41"/>
  <c r="I22" i="41"/>
  <c r="I23" i="41"/>
  <c r="I24" i="41"/>
  <c r="I25" i="41"/>
  <c r="I26" i="41"/>
  <c r="I27" i="41"/>
  <c r="I28" i="41"/>
  <c r="I29" i="41"/>
  <c r="I30" i="41"/>
  <c r="I31" i="41"/>
  <c r="I32" i="41"/>
  <c r="I33" i="41"/>
  <c r="I34" i="41"/>
  <c r="I35" i="41"/>
  <c r="I16" i="41"/>
  <c r="H17" i="41"/>
  <c r="H18" i="41"/>
  <c r="H19" i="41"/>
  <c r="H20" i="41"/>
  <c r="H21" i="41"/>
  <c r="H22" i="41"/>
  <c r="H23" i="41"/>
  <c r="H24" i="41"/>
  <c r="H25" i="41"/>
  <c r="H26" i="41"/>
  <c r="H27" i="41"/>
  <c r="H28" i="41"/>
  <c r="H29" i="41"/>
  <c r="H30" i="41"/>
  <c r="H31" i="41"/>
  <c r="H32" i="41"/>
  <c r="H33" i="41"/>
  <c r="H34" i="41"/>
  <c r="H35" i="41"/>
  <c r="H16" i="41"/>
  <c r="E17" i="41"/>
  <c r="E18" i="41"/>
  <c r="E19" i="41"/>
  <c r="E20" i="41"/>
  <c r="E21" i="41"/>
  <c r="E22" i="41"/>
  <c r="E23" i="41"/>
  <c r="E24" i="41"/>
  <c r="E25" i="41"/>
  <c r="E26" i="41"/>
  <c r="E27" i="41"/>
  <c r="E28" i="41"/>
  <c r="E29" i="41"/>
  <c r="E30" i="41"/>
  <c r="E31" i="41"/>
  <c r="E32" i="41"/>
  <c r="E33" i="41"/>
  <c r="E34" i="41"/>
  <c r="E35" i="41"/>
  <c r="E16" i="41"/>
  <c r="D35" i="41"/>
  <c r="D34" i="41"/>
  <c r="D33" i="41"/>
  <c r="D32" i="41"/>
  <c r="D31" i="41"/>
  <c r="D30" i="41"/>
  <c r="D29" i="41"/>
  <c r="D28" i="41"/>
  <c r="D27" i="41"/>
  <c r="D26" i="41"/>
  <c r="D25" i="41"/>
  <c r="D24" i="41"/>
  <c r="D23" i="41"/>
  <c r="D22" i="41"/>
  <c r="D21" i="41"/>
  <c r="D20" i="41"/>
  <c r="D19" i="41"/>
  <c r="D18" i="41"/>
  <c r="D17" i="41"/>
  <c r="D16" i="41"/>
  <c r="AU35" i="41"/>
  <c r="AT35" i="41"/>
  <c r="AW35" i="41"/>
  <c r="AU34" i="41"/>
  <c r="AT34" i="41"/>
  <c r="AW34" i="41"/>
  <c r="AU33" i="41"/>
  <c r="AT33" i="41"/>
  <c r="AW33" i="41"/>
  <c r="AU32" i="41"/>
  <c r="AT32" i="41"/>
  <c r="AW32" i="41"/>
  <c r="AU31" i="41"/>
  <c r="AT31" i="41"/>
  <c r="AW31" i="41"/>
  <c r="AU30" i="41"/>
  <c r="AT30" i="41"/>
  <c r="AW30" i="41"/>
  <c r="AU29" i="41"/>
  <c r="AW29" i="41"/>
  <c r="AU28" i="41"/>
  <c r="AU27" i="41"/>
  <c r="AT27" i="41"/>
  <c r="AW27" i="41"/>
  <c r="AU26" i="41"/>
  <c r="AT26" i="41"/>
  <c r="AW26" i="41"/>
  <c r="AU25" i="41"/>
  <c r="AT25" i="41"/>
  <c r="AW25" i="41"/>
  <c r="AU24" i="41"/>
  <c r="AT24" i="41"/>
  <c r="AW24" i="41"/>
  <c r="AU23" i="41"/>
  <c r="AT23" i="41"/>
  <c r="AW23" i="41"/>
  <c r="AZ22" i="41"/>
  <c r="AU21" i="41"/>
  <c r="AT21" i="41"/>
  <c r="AW21" i="41"/>
  <c r="AU20" i="41"/>
  <c r="AW20" i="41"/>
  <c r="AU19" i="41"/>
  <c r="AT19" i="41"/>
  <c r="AW19" i="41"/>
  <c r="AU18" i="41"/>
  <c r="AU17" i="41"/>
  <c r="AW17" i="41"/>
  <c r="AU16" i="41"/>
  <c r="AT16" i="41"/>
  <c r="AW16" i="41"/>
  <c r="B16" i="41" a="1"/>
  <c r="B16" i="41" s="1"/>
  <c r="AT28" i="41"/>
  <c r="AT18" i="41"/>
  <c r="O39" i="38"/>
  <c r="O38" i="38"/>
  <c r="O35" i="38"/>
  <c r="O36" i="38"/>
  <c r="O37" i="38"/>
  <c r="O40" i="38"/>
  <c r="O34" i="38"/>
  <c r="O33" i="38"/>
  <c r="O32" i="38"/>
  <c r="O30" i="38"/>
  <c r="O31" i="38"/>
  <c r="O24" i="38"/>
  <c r="O25" i="38"/>
  <c r="O26" i="38"/>
  <c r="O27" i="38"/>
  <c r="O28" i="38"/>
  <c r="O29" i="38"/>
  <c r="O23" i="38"/>
  <c r="O21" i="38"/>
  <c r="O22" i="38"/>
  <c r="O20" i="38"/>
  <c r="O17" i="38"/>
  <c r="O18" i="38"/>
  <c r="O14" i="38"/>
  <c r="O15" i="38"/>
  <c r="O16" i="38"/>
  <c r="O13" i="38"/>
  <c r="O58" i="38"/>
  <c r="O57" i="38"/>
  <c r="O56" i="38"/>
  <c r="O55" i="38"/>
  <c r="O96" i="38"/>
  <c r="O98" i="38"/>
  <c r="O99" i="38"/>
  <c r="AX17" i="55" l="1"/>
  <c r="AX20" i="53"/>
  <c r="BF20" i="53" s="1"/>
  <c r="AX17" i="48"/>
  <c r="BB17" i="48" s="1"/>
  <c r="AZ16" i="47"/>
  <c r="AV19" i="47"/>
  <c r="AZ17" i="47"/>
  <c r="BE20" i="53"/>
  <c r="AZ19" i="52"/>
  <c r="AY16" i="56"/>
  <c r="BC16" i="56" s="1"/>
  <c r="AX21" i="47"/>
  <c r="AZ18" i="53"/>
  <c r="BD18" i="53" s="1"/>
  <c r="BH23" i="47"/>
  <c r="AX17" i="52"/>
  <c r="BF17" i="52" s="1"/>
  <c r="BA16" i="53"/>
  <c r="AX17" i="54"/>
  <c r="AZ18" i="54"/>
  <c r="AZ18" i="47"/>
  <c r="BD18" i="47" s="1"/>
  <c r="AY17" i="55"/>
  <c r="BA16" i="52"/>
  <c r="AX16" i="53"/>
  <c r="BB16" i="53" s="1"/>
  <c r="AY20" i="53"/>
  <c r="BC20" i="53" s="1"/>
  <c r="AV16" i="46"/>
  <c r="BA16" i="46" s="1"/>
  <c r="AX31" i="41"/>
  <c r="AX19" i="53"/>
  <c r="BB19" i="53" s="1"/>
  <c r="AX22" i="47"/>
  <c r="AV22" i="47"/>
  <c r="BF22" i="47" s="1"/>
  <c r="AV21" i="47"/>
  <c r="AX19" i="47"/>
  <c r="AZ21" i="47"/>
  <c r="AX20" i="47"/>
  <c r="AX18" i="42"/>
  <c r="AZ30" i="41"/>
  <c r="AX34" i="41"/>
  <c r="AY32" i="41"/>
  <c r="AX33" i="41"/>
  <c r="BG16" i="56"/>
  <c r="BE17" i="56"/>
  <c r="BE16" i="47"/>
  <c r="AZ29" i="41"/>
  <c r="AV30" i="41"/>
  <c r="BE30" i="41" s="1"/>
  <c r="AZ31" i="41"/>
  <c r="AV34" i="41"/>
  <c r="BE34" i="41" s="1"/>
  <c r="AY29" i="41"/>
  <c r="AZ19" i="41"/>
  <c r="BF22" i="41"/>
  <c r="AV24" i="41"/>
  <c r="BE24" i="41" s="1"/>
  <c r="AV25" i="41"/>
  <c r="BA25" i="41" s="1"/>
  <c r="AV26" i="41"/>
  <c r="BA26" i="41" s="1"/>
  <c r="AV27" i="41"/>
  <c r="BE27" i="41" s="1"/>
  <c r="AX32" i="41"/>
  <c r="AV33" i="41"/>
  <c r="BA33" i="41" s="1"/>
  <c r="AV35" i="41"/>
  <c r="BA35" i="41" s="1"/>
  <c r="AZ32" i="41"/>
  <c r="AX30" i="41"/>
  <c r="AX19" i="41"/>
  <c r="AV16" i="55"/>
  <c r="BF16" i="55" s="1"/>
  <c r="AV17" i="46"/>
  <c r="AV18" i="46"/>
  <c r="BE18" i="46" s="1"/>
  <c r="BE19" i="46" s="1"/>
  <c r="AY18" i="50"/>
  <c r="BG18" i="50" s="1"/>
  <c r="AX16" i="50"/>
  <c r="BB16" i="50" s="1"/>
  <c r="BB20" i="50" s="1"/>
  <c r="BF19" i="50"/>
  <c r="BB17" i="50"/>
  <c r="AY16" i="55"/>
  <c r="AZ17" i="55"/>
  <c r="AZ16" i="55"/>
  <c r="AY18" i="55"/>
  <c r="AW17" i="55"/>
  <c r="AY16" i="54"/>
  <c r="AX18" i="46"/>
  <c r="BE16" i="53"/>
  <c r="BE18" i="53"/>
  <c r="BA20" i="53"/>
  <c r="AW19" i="53"/>
  <c r="BA19" i="53" s="1"/>
  <c r="AZ17" i="52"/>
  <c r="BD17" i="52" s="1"/>
  <c r="AV18" i="52"/>
  <c r="AV19" i="52"/>
  <c r="BF19" i="52" s="1"/>
  <c r="BE16" i="52"/>
  <c r="AZ16" i="52"/>
  <c r="BH16" i="52" s="1"/>
  <c r="AY17" i="52"/>
  <c r="BG17" i="52" s="1"/>
  <c r="AY16" i="50"/>
  <c r="AZ17" i="50"/>
  <c r="AZ16" i="50"/>
  <c r="BD18" i="50"/>
  <c r="AX16" i="51"/>
  <c r="AX17" i="51"/>
  <c r="AV17" i="51"/>
  <c r="AV18" i="51"/>
  <c r="BA18" i="51" s="1"/>
  <c r="AX18" i="51"/>
  <c r="BF18" i="51" s="1"/>
  <c r="AZ16" i="51"/>
  <c r="AV16" i="51"/>
  <c r="AY18" i="51"/>
  <c r="BG18" i="51" s="1"/>
  <c r="AW17" i="51"/>
  <c r="AZ17" i="48"/>
  <c r="BD17" i="48" s="1"/>
  <c r="AY17" i="48"/>
  <c r="BG17" i="48" s="1"/>
  <c r="AX18" i="47"/>
  <c r="BF18" i="47" s="1"/>
  <c r="AV20" i="47"/>
  <c r="BE20" i="47" s="1"/>
  <c r="AY18" i="47"/>
  <c r="BC18" i="47" s="1"/>
  <c r="BD16" i="47"/>
  <c r="AY20" i="47"/>
  <c r="BA16" i="47"/>
  <c r="AZ20" i="47"/>
  <c r="AW21" i="47"/>
  <c r="BH16" i="47"/>
  <c r="AY22" i="47"/>
  <c r="AZ22" i="47"/>
  <c r="AW22" i="47"/>
  <c r="AY19" i="47"/>
  <c r="BG19" i="47" s="1"/>
  <c r="AX17" i="43"/>
  <c r="BF17" i="43" s="1"/>
  <c r="AX20" i="43"/>
  <c r="AX22" i="43"/>
  <c r="AY19" i="43"/>
  <c r="BC19" i="43" s="1"/>
  <c r="AV18" i="43"/>
  <c r="BE18" i="43" s="1"/>
  <c r="AZ18" i="43"/>
  <c r="AX18" i="43"/>
  <c r="AW17" i="43"/>
  <c r="AV22" i="43"/>
  <c r="BE22" i="43" s="1"/>
  <c r="AY18" i="43"/>
  <c r="AV21" i="43"/>
  <c r="BA21" i="43" s="1"/>
  <c r="BA19" i="43"/>
  <c r="AV16" i="43"/>
  <c r="AX21" i="43"/>
  <c r="AV23" i="43"/>
  <c r="AY16" i="43"/>
  <c r="AV20" i="43"/>
  <c r="BA20" i="43" s="1"/>
  <c r="AV17" i="41"/>
  <c r="BA17" i="41" s="1"/>
  <c r="AX16" i="41"/>
  <c r="AY33" i="41"/>
  <c r="AY21" i="41"/>
  <c r="AZ21" i="41"/>
  <c r="AZ16" i="41"/>
  <c r="AV21" i="41"/>
  <c r="BE21" i="41" s="1"/>
  <c r="AV16" i="41"/>
  <c r="BA16" i="41" s="1"/>
  <c r="AY17" i="41"/>
  <c r="BH22" i="41"/>
  <c r="AZ23" i="41"/>
  <c r="AZ17" i="56"/>
  <c r="BD17" i="56" s="1"/>
  <c r="BA17" i="56"/>
  <c r="AW16" i="56"/>
  <c r="AY17" i="56"/>
  <c r="BG17" i="56" s="1"/>
  <c r="BD22" i="41"/>
  <c r="AZ34" i="41"/>
  <c r="AV28" i="41"/>
  <c r="BG22" i="41"/>
  <c r="BC22" i="41"/>
  <c r="AY16" i="41"/>
  <c r="AY18" i="41"/>
  <c r="AY19" i="41"/>
  <c r="AY23" i="41"/>
  <c r="AV18" i="41"/>
  <c r="AV19" i="41"/>
  <c r="AX18" i="41"/>
  <c r="AV31" i="41"/>
  <c r="BE31" i="41" s="1"/>
  <c r="AY28" i="41"/>
  <c r="BA22" i="41"/>
  <c r="BE22" i="41"/>
  <c r="AX29" i="41"/>
  <c r="AV20" i="41"/>
  <c r="BA20" i="41" s="1"/>
  <c r="AV23" i="41"/>
  <c r="BE23" i="41" s="1"/>
  <c r="AX24" i="41"/>
  <c r="AZ25" i="41"/>
  <c r="AX26" i="41"/>
  <c r="AV32" i="41"/>
  <c r="BB22" i="41"/>
  <c r="AX23" i="41"/>
  <c r="AX21" i="41"/>
  <c r="AY30" i="41"/>
  <c r="AZ18" i="41"/>
  <c r="AY31" i="41"/>
  <c r="AW18" i="41"/>
  <c r="AX35" i="41"/>
  <c r="AY16" i="42"/>
  <c r="AV20" i="42"/>
  <c r="BE20" i="42" s="1"/>
  <c r="AV21" i="42"/>
  <c r="BB21" i="42" s="1"/>
  <c r="AX22" i="42"/>
  <c r="AX16" i="42"/>
  <c r="AX17" i="42"/>
  <c r="AY18" i="42"/>
  <c r="AV19" i="42"/>
  <c r="BE19" i="42" s="1"/>
  <c r="AZ22" i="42"/>
  <c r="AW22" i="42"/>
  <c r="AY22" i="42"/>
  <c r="AY17" i="42"/>
  <c r="AV16" i="42"/>
  <c r="AV17" i="42"/>
  <c r="BE17" i="42" s="1"/>
  <c r="AW17" i="54"/>
  <c r="AX16" i="54"/>
  <c r="AX18" i="54"/>
  <c r="AZ16" i="54"/>
  <c r="AY17" i="54"/>
  <c r="AY18" i="54"/>
  <c r="AW18" i="54"/>
  <c r="AV18" i="54"/>
  <c r="BH17" i="47"/>
  <c r="BG23" i="47"/>
  <c r="AV29" i="41"/>
  <c r="AZ35" i="41"/>
  <c r="AY25" i="41"/>
  <c r="AZ33" i="41"/>
  <c r="AY26" i="41"/>
  <c r="BA16" i="48"/>
  <c r="BE16" i="48"/>
  <c r="AX25" i="41"/>
  <c r="AZ24" i="41"/>
  <c r="BF17" i="47"/>
  <c r="BB17" i="47"/>
  <c r="AY34" i="41"/>
  <c r="AY24" i="41"/>
  <c r="AX20" i="41"/>
  <c r="AZ27" i="41"/>
  <c r="AZ28" i="41"/>
  <c r="AY23" i="43"/>
  <c r="AX23" i="43"/>
  <c r="AZ23" i="43"/>
  <c r="AW23" i="43"/>
  <c r="AZ17" i="43"/>
  <c r="AY17" i="43"/>
  <c r="AZ19" i="43"/>
  <c r="AX19" i="43"/>
  <c r="AZ16" i="43"/>
  <c r="AW28" i="41"/>
  <c r="AY20" i="41"/>
  <c r="AY27" i="41"/>
  <c r="AZ26" i="41"/>
  <c r="AZ20" i="41"/>
  <c r="AX27" i="41"/>
  <c r="AX17" i="41"/>
  <c r="AZ18" i="42"/>
  <c r="AY22" i="43"/>
  <c r="AZ22" i="43"/>
  <c r="AZ18" i="46"/>
  <c r="AY18" i="46"/>
  <c r="BE17" i="52"/>
  <c r="BA17" i="52"/>
  <c r="AZ16" i="42"/>
  <c r="AZ17" i="42"/>
  <c r="AZ19" i="42"/>
  <c r="AY19" i="42"/>
  <c r="AX19" i="42"/>
  <c r="AV22" i="42"/>
  <c r="AX16" i="43"/>
  <c r="AY20" i="43"/>
  <c r="AZ20" i="43"/>
  <c r="AX28" i="41"/>
  <c r="AZ17" i="41"/>
  <c r="AY35" i="41"/>
  <c r="AV18" i="42"/>
  <c r="BG19" i="43"/>
  <c r="BA18" i="43"/>
  <c r="BE19" i="47"/>
  <c r="BA19" i="47"/>
  <c r="BC19" i="47"/>
  <c r="AX16" i="46"/>
  <c r="AY16" i="46"/>
  <c r="AZ17" i="46"/>
  <c r="AW17" i="46"/>
  <c r="BG17" i="50"/>
  <c r="BC17" i="50"/>
  <c r="BB18" i="50"/>
  <c r="BF18" i="50"/>
  <c r="BE17" i="47"/>
  <c r="BA17" i="47"/>
  <c r="BE17" i="48"/>
  <c r="BA17" i="48"/>
  <c r="AZ18" i="52"/>
  <c r="AY18" i="52"/>
  <c r="AW17" i="53"/>
  <c r="AZ17" i="53"/>
  <c r="AY17" i="53"/>
  <c r="AY19" i="53"/>
  <c r="AZ19" i="53"/>
  <c r="BA19" i="50"/>
  <c r="BE19" i="50"/>
  <c r="BE19" i="43"/>
  <c r="AZ17" i="51"/>
  <c r="AY17" i="51"/>
  <c r="AV16" i="54"/>
  <c r="AV17" i="54"/>
  <c r="AZ18" i="55"/>
  <c r="AY17" i="46"/>
  <c r="BH19" i="50"/>
  <c r="BD19" i="50"/>
  <c r="AW16" i="43"/>
  <c r="BD17" i="47"/>
  <c r="AY17" i="47"/>
  <c r="AZ16" i="48"/>
  <c r="AZ18" i="51"/>
  <c r="AX16" i="52"/>
  <c r="BA18" i="53"/>
  <c r="AY18" i="53"/>
  <c r="AX18" i="53"/>
  <c r="AX17" i="46"/>
  <c r="BA18" i="50"/>
  <c r="AZ21" i="43"/>
  <c r="AY21" i="43"/>
  <c r="AY16" i="47"/>
  <c r="AX16" i="47"/>
  <c r="AW18" i="47"/>
  <c r="AY21" i="47"/>
  <c r="BC17" i="52"/>
  <c r="AY16" i="52"/>
  <c r="AX17" i="53"/>
  <c r="BF17" i="56"/>
  <c r="BE18" i="50"/>
  <c r="BE17" i="50"/>
  <c r="BA17" i="50"/>
  <c r="AX16" i="48"/>
  <c r="AY16" i="48"/>
  <c r="AW18" i="52"/>
  <c r="AY19" i="52"/>
  <c r="AZ17" i="54"/>
  <c r="AV18" i="55"/>
  <c r="BH17" i="56"/>
  <c r="AW18" i="42"/>
  <c r="AX18" i="52"/>
  <c r="AY16" i="53"/>
  <c r="AZ16" i="53"/>
  <c r="AZ20" i="53"/>
  <c r="AV17" i="55"/>
  <c r="AX16" i="56"/>
  <c r="AZ16" i="56"/>
  <c r="AZ16" i="46"/>
  <c r="BH18" i="50"/>
  <c r="AZ19" i="47"/>
  <c r="AY16" i="51"/>
  <c r="AW16" i="51"/>
  <c r="AW18" i="55"/>
  <c r="AY19" i="50"/>
  <c r="BE23" i="47"/>
  <c r="BF17" i="54" l="1"/>
  <c r="BA17" i="51"/>
  <c r="BH17" i="48"/>
  <c r="BH18" i="53"/>
  <c r="BB16" i="55"/>
  <c r="BH16" i="55"/>
  <c r="BG16" i="55"/>
  <c r="BC18" i="55"/>
  <c r="BD16" i="55"/>
  <c r="BA16" i="55"/>
  <c r="BE16" i="55"/>
  <c r="BF18" i="46"/>
  <c r="BF19" i="46" s="1"/>
  <c r="BE16" i="46"/>
  <c r="BB20" i="53"/>
  <c r="BF19" i="53"/>
  <c r="BF16" i="53"/>
  <c r="BB17" i="52"/>
  <c r="BH17" i="52"/>
  <c r="BA19" i="52"/>
  <c r="BB18" i="51"/>
  <c r="BF17" i="48"/>
  <c r="BC17" i="48"/>
  <c r="BB22" i="47"/>
  <c r="BB18" i="47"/>
  <c r="BB21" i="47"/>
  <c r="BG18" i="47"/>
  <c r="BF19" i="47"/>
  <c r="BC22" i="47"/>
  <c r="BD21" i="47"/>
  <c r="BB19" i="47"/>
  <c r="BH18" i="47"/>
  <c r="BE22" i="47"/>
  <c r="BA22" i="43"/>
  <c r="BA20" i="42"/>
  <c r="BF20" i="42"/>
  <c r="BG33" i="41"/>
  <c r="BC17" i="41"/>
  <c r="BG32" i="41"/>
  <c r="BG18" i="56"/>
  <c r="BB16" i="54"/>
  <c r="BC21" i="42"/>
  <c r="BG20" i="42"/>
  <c r="BF17" i="51"/>
  <c r="BE17" i="51"/>
  <c r="BB17" i="43"/>
  <c r="BD20" i="42"/>
  <c r="BH18" i="43"/>
  <c r="BC17" i="56"/>
  <c r="BD17" i="55"/>
  <c r="BG21" i="42"/>
  <c r="BD19" i="52"/>
  <c r="BD19" i="41"/>
  <c r="BF16" i="51"/>
  <c r="BH19" i="52"/>
  <c r="BE19" i="52"/>
  <c r="BG20" i="53"/>
  <c r="BB19" i="52"/>
  <c r="BA21" i="41"/>
  <c r="BE35" i="41"/>
  <c r="BC16" i="55"/>
  <c r="BF33" i="41"/>
  <c r="BC33" i="41"/>
  <c r="BD22" i="47"/>
  <c r="BH21" i="47"/>
  <c r="BF21" i="47"/>
  <c r="BE21" i="47"/>
  <c r="BA21" i="47"/>
  <c r="BC20" i="47"/>
  <c r="BA22" i="47"/>
  <c r="BG20" i="47"/>
  <c r="BA20" i="47"/>
  <c r="BF20" i="47"/>
  <c r="BB18" i="46"/>
  <c r="BB19" i="46" s="1"/>
  <c r="BA18" i="46"/>
  <c r="BA19" i="46" s="1"/>
  <c r="BC18" i="50"/>
  <c r="BB18" i="43"/>
  <c r="BE21" i="42"/>
  <c r="BB22" i="42"/>
  <c r="BH21" i="42"/>
  <c r="BC20" i="42"/>
  <c r="BH20" i="42"/>
  <c r="BC16" i="42"/>
  <c r="BF18" i="41"/>
  <c r="BB30" i="41"/>
  <c r="BF26" i="41"/>
  <c r="BE26" i="41"/>
  <c r="BF30" i="41"/>
  <c r="BH30" i="41"/>
  <c r="BH18" i="41"/>
  <c r="BB21" i="41"/>
  <c r="BA30" i="41"/>
  <c r="BD30" i="41"/>
  <c r="BB34" i="41"/>
  <c r="BH34" i="41"/>
  <c r="BF34" i="41"/>
  <c r="BA34" i="41"/>
  <c r="BE16" i="41"/>
  <c r="BF16" i="41"/>
  <c r="BB29" i="41"/>
  <c r="BG17" i="41"/>
  <c r="BE33" i="41"/>
  <c r="BA24" i="41"/>
  <c r="BF24" i="41"/>
  <c r="BB33" i="41"/>
  <c r="BA32" i="41"/>
  <c r="BB24" i="41"/>
  <c r="BE17" i="41"/>
  <c r="BB35" i="41"/>
  <c r="BB31" i="41"/>
  <c r="BD25" i="41"/>
  <c r="BD34" i="41"/>
  <c r="BH25" i="41"/>
  <c r="BA18" i="41"/>
  <c r="BH16" i="41"/>
  <c r="BF31" i="41"/>
  <c r="BD32" i="41"/>
  <c r="BB16" i="41"/>
  <c r="BE25" i="41"/>
  <c r="BA27" i="41"/>
  <c r="BH21" i="41"/>
  <c r="BH32" i="41"/>
  <c r="BC18" i="41"/>
  <c r="BH19" i="41"/>
  <c r="BC31" i="41"/>
  <c r="BB32" i="41"/>
  <c r="BH31" i="41"/>
  <c r="BD31" i="41"/>
  <c r="BG28" i="41"/>
  <c r="BH23" i="41"/>
  <c r="BD16" i="41"/>
  <c r="BD21" i="41"/>
  <c r="BC16" i="41"/>
  <c r="BG21" i="41"/>
  <c r="BF21" i="41"/>
  <c r="BB18" i="41"/>
  <c r="BD16" i="50"/>
  <c r="BD20" i="50" s="1"/>
  <c r="BA16" i="50"/>
  <c r="BA20" i="50" s="1"/>
  <c r="BG16" i="50"/>
  <c r="BG20" i="50" s="1"/>
  <c r="BE16" i="50"/>
  <c r="BE20" i="50" s="1"/>
  <c r="BH16" i="50"/>
  <c r="BH20" i="50" s="1"/>
  <c r="BF16" i="50"/>
  <c r="BF20" i="50" s="1"/>
  <c r="BF17" i="55"/>
  <c r="BC17" i="55"/>
  <c r="BG17" i="55"/>
  <c r="BB18" i="54"/>
  <c r="BE19" i="53"/>
  <c r="BD16" i="52"/>
  <c r="BD17" i="50"/>
  <c r="BH17" i="50"/>
  <c r="BC16" i="50"/>
  <c r="BC20" i="50" s="1"/>
  <c r="BB16" i="51"/>
  <c r="BH16" i="51"/>
  <c r="BE18" i="51"/>
  <c r="BB17" i="51"/>
  <c r="BC18" i="51"/>
  <c r="BD16" i="51"/>
  <c r="BH22" i="47"/>
  <c r="BG22" i="47"/>
  <c r="BH20" i="47"/>
  <c r="BD20" i="47"/>
  <c r="BB20" i="47"/>
  <c r="BD18" i="43"/>
  <c r="BC18" i="43"/>
  <c r="BB22" i="43"/>
  <c r="BF21" i="43"/>
  <c r="BF18" i="43"/>
  <c r="BF22" i="43"/>
  <c r="BG16" i="43"/>
  <c r="BC16" i="43"/>
  <c r="BB21" i="43"/>
  <c r="BE21" i="43"/>
  <c r="BG18" i="43"/>
  <c r="BF20" i="43"/>
  <c r="BA17" i="43"/>
  <c r="BE17" i="43"/>
  <c r="BB20" i="43"/>
  <c r="BE20" i="43"/>
  <c r="BB20" i="42"/>
  <c r="BF21" i="42"/>
  <c r="BD21" i="42"/>
  <c r="BF19" i="41"/>
  <c r="BE32" i="41"/>
  <c r="BE19" i="41"/>
  <c r="BD18" i="41"/>
  <c r="BD23" i="41"/>
  <c r="BG16" i="41"/>
  <c r="BC21" i="41"/>
  <c r="BB19" i="41"/>
  <c r="BB26" i="41"/>
  <c r="BC19" i="41"/>
  <c r="BG19" i="41"/>
  <c r="BE16" i="56"/>
  <c r="BE18" i="56" s="1"/>
  <c r="BA16" i="56"/>
  <c r="BA18" i="56" s="1"/>
  <c r="BC23" i="41"/>
  <c r="BC28" i="41"/>
  <c r="BA23" i="41"/>
  <c r="BG23" i="41"/>
  <c r="BG31" i="41"/>
  <c r="BA19" i="41"/>
  <c r="BG18" i="41"/>
  <c r="BE20" i="41"/>
  <c r="BA31" i="41"/>
  <c r="BD29" i="41"/>
  <c r="BC32" i="41"/>
  <c r="BB23" i="41"/>
  <c r="BF32" i="41"/>
  <c r="BF35" i="41"/>
  <c r="BF23" i="41"/>
  <c r="BG30" i="41"/>
  <c r="BC30" i="41"/>
  <c r="BE18" i="41"/>
  <c r="BA21" i="42"/>
  <c r="BC17" i="42"/>
  <c r="BB17" i="42"/>
  <c r="BF16" i="42"/>
  <c r="BF17" i="42"/>
  <c r="BA19" i="42"/>
  <c r="BG16" i="42"/>
  <c r="BA17" i="42"/>
  <c r="BA16" i="42"/>
  <c r="BE16" i="42"/>
  <c r="BB16" i="42"/>
  <c r="BG17" i="42"/>
  <c r="BC22" i="42"/>
  <c r="BH22" i="42"/>
  <c r="BH18" i="54"/>
  <c r="BG18" i="54"/>
  <c r="BC18" i="54"/>
  <c r="BD18" i="54"/>
  <c r="BA18" i="54"/>
  <c r="BE18" i="54"/>
  <c r="BF18" i="54"/>
  <c r="BH16" i="54"/>
  <c r="BE17" i="54"/>
  <c r="BF18" i="42"/>
  <c r="BB18" i="42"/>
  <c r="BC18" i="42"/>
  <c r="BG18" i="42"/>
  <c r="BD28" i="41"/>
  <c r="BH28" i="41"/>
  <c r="BF16" i="48"/>
  <c r="BB16" i="48"/>
  <c r="BB18" i="48" s="1"/>
  <c r="BB17" i="53"/>
  <c r="BF17" i="53"/>
  <c r="BA18" i="47"/>
  <c r="BE18" i="47"/>
  <c r="BB17" i="46"/>
  <c r="BF17" i="46"/>
  <c r="BG17" i="47"/>
  <c r="BC17" i="47"/>
  <c r="BE16" i="43"/>
  <c r="BA16" i="43"/>
  <c r="BG20" i="43"/>
  <c r="BC20" i="43"/>
  <c r="BB17" i="55"/>
  <c r="BA23" i="43"/>
  <c r="BE23" i="43"/>
  <c r="BH27" i="41"/>
  <c r="BD27" i="41"/>
  <c r="BD33" i="41"/>
  <c r="BH33" i="41"/>
  <c r="BG29" i="41"/>
  <c r="BD16" i="48"/>
  <c r="BD18" i="48" s="1"/>
  <c r="BH16" i="48"/>
  <c r="BH18" i="48" s="1"/>
  <c r="BH17" i="55"/>
  <c r="BB16" i="47"/>
  <c r="BF16" i="47"/>
  <c r="BF16" i="52"/>
  <c r="BB16" i="52"/>
  <c r="BE17" i="46"/>
  <c r="BA17" i="46"/>
  <c r="BF16" i="43"/>
  <c r="BB16" i="43"/>
  <c r="BH18" i="42"/>
  <c r="BD18" i="42"/>
  <c r="BA17" i="55"/>
  <c r="BH23" i="43"/>
  <c r="BD23" i="43"/>
  <c r="BF20" i="41"/>
  <c r="BB20" i="41"/>
  <c r="BD16" i="46"/>
  <c r="BH16" i="46"/>
  <c r="BH17" i="54"/>
  <c r="BD17" i="54"/>
  <c r="BG16" i="52"/>
  <c r="BC16" i="52"/>
  <c r="BH17" i="46"/>
  <c r="BD17" i="46"/>
  <c r="BB19" i="42"/>
  <c r="BF19" i="42"/>
  <c r="BH22" i="43"/>
  <c r="BD22" i="43"/>
  <c r="BE17" i="55"/>
  <c r="BB23" i="43"/>
  <c r="BF23" i="43"/>
  <c r="BG24" i="41"/>
  <c r="BC24" i="41"/>
  <c r="BE18" i="48"/>
  <c r="BG25" i="41"/>
  <c r="BC25" i="41"/>
  <c r="BC16" i="48"/>
  <c r="BC18" i="48" s="1"/>
  <c r="BG16" i="48"/>
  <c r="BG18" i="48" s="1"/>
  <c r="BC21" i="47"/>
  <c r="BG21" i="47"/>
  <c r="BE16" i="54"/>
  <c r="BA16" i="54"/>
  <c r="BA18" i="55"/>
  <c r="BE18" i="55"/>
  <c r="BC16" i="47"/>
  <c r="BG16" i="47"/>
  <c r="BH18" i="51"/>
  <c r="BD18" i="51"/>
  <c r="BA17" i="54"/>
  <c r="BH16" i="56"/>
  <c r="BH18" i="56" s="1"/>
  <c r="BD16" i="56"/>
  <c r="BD18" i="56" s="1"/>
  <c r="BH20" i="53"/>
  <c r="BD20" i="53"/>
  <c r="BF16" i="54"/>
  <c r="BH19" i="53"/>
  <c r="BD19" i="53"/>
  <c r="BG18" i="52"/>
  <c r="BC18" i="52"/>
  <c r="BG16" i="46"/>
  <c r="BC16" i="46"/>
  <c r="BF22" i="42"/>
  <c r="BG22" i="42"/>
  <c r="BE22" i="42"/>
  <c r="BA22" i="42"/>
  <c r="BD22" i="42"/>
  <c r="BC19" i="42"/>
  <c r="BG19" i="42"/>
  <c r="BG22" i="43"/>
  <c r="BC22" i="43"/>
  <c r="BD26" i="41"/>
  <c r="BH26" i="41"/>
  <c r="BH16" i="43"/>
  <c r="BD16" i="43"/>
  <c r="BC23" i="43"/>
  <c r="BG23" i="43"/>
  <c r="BC34" i="41"/>
  <c r="BG34" i="41"/>
  <c r="BA18" i="48"/>
  <c r="BE17" i="53"/>
  <c r="BA17" i="53"/>
  <c r="BA21" i="53" s="1"/>
  <c r="BH20" i="43"/>
  <c r="BD20" i="43"/>
  <c r="BH17" i="43"/>
  <c r="BD17" i="43"/>
  <c r="BE16" i="51"/>
  <c r="BA16" i="51"/>
  <c r="BA19" i="51" s="1"/>
  <c r="BF16" i="56"/>
  <c r="BF18" i="56" s="1"/>
  <c r="BB16" i="56"/>
  <c r="BB18" i="56" s="1"/>
  <c r="BD16" i="53"/>
  <c r="BH16" i="53"/>
  <c r="BA18" i="42"/>
  <c r="BE18" i="42"/>
  <c r="BG19" i="52"/>
  <c r="BC19" i="52"/>
  <c r="BG21" i="43"/>
  <c r="BC21" i="43"/>
  <c r="BB17" i="54"/>
  <c r="BC17" i="46"/>
  <c r="BG17" i="46"/>
  <c r="BC19" i="53"/>
  <c r="BG19" i="53"/>
  <c r="BD18" i="52"/>
  <c r="BH18" i="52"/>
  <c r="BH20" i="52" s="1"/>
  <c r="BB16" i="46"/>
  <c r="BF16" i="46"/>
  <c r="BG17" i="54"/>
  <c r="BC35" i="41"/>
  <c r="BG35" i="41"/>
  <c r="BD19" i="42"/>
  <c r="BH19" i="42"/>
  <c r="BG18" i="46"/>
  <c r="BG19" i="46" s="1"/>
  <c r="BC18" i="46"/>
  <c r="BC19" i="46" s="1"/>
  <c r="BB17" i="41"/>
  <c r="BF17" i="41"/>
  <c r="BG27" i="41"/>
  <c r="BC27" i="41"/>
  <c r="BB19" i="43"/>
  <c r="BF19" i="43"/>
  <c r="BH24" i="41"/>
  <c r="BD24" i="41"/>
  <c r="BH35" i="41"/>
  <c r="BD35" i="41"/>
  <c r="BF29" i="41"/>
  <c r="BH17" i="51"/>
  <c r="BD17" i="51"/>
  <c r="BG19" i="50"/>
  <c r="BC19" i="50"/>
  <c r="BC16" i="51"/>
  <c r="BG16" i="51"/>
  <c r="BG18" i="55"/>
  <c r="BG16" i="53"/>
  <c r="BC16" i="53"/>
  <c r="BA18" i="52"/>
  <c r="BE18" i="52"/>
  <c r="BC18" i="56"/>
  <c r="BH21" i="43"/>
  <c r="BD21" i="43"/>
  <c r="BF18" i="53"/>
  <c r="BB18" i="53"/>
  <c r="BH18" i="55"/>
  <c r="BD18" i="55"/>
  <c r="BC17" i="53"/>
  <c r="BG17" i="53"/>
  <c r="BB18" i="55"/>
  <c r="BC17" i="54"/>
  <c r="BD17" i="41"/>
  <c r="BH17" i="41"/>
  <c r="BD17" i="42"/>
  <c r="BH17" i="42"/>
  <c r="BD18" i="46"/>
  <c r="BD19" i="46" s="1"/>
  <c r="BH18" i="46"/>
  <c r="BH19" i="46" s="1"/>
  <c r="BB27" i="41"/>
  <c r="BF27" i="41"/>
  <c r="BC20" i="41"/>
  <c r="BG20" i="41"/>
  <c r="BC16" i="54"/>
  <c r="BH19" i="43"/>
  <c r="BD19" i="43"/>
  <c r="BF25" i="41"/>
  <c r="BB25" i="41"/>
  <c r="BA28" i="41"/>
  <c r="BE28" i="41"/>
  <c r="BC26" i="41"/>
  <c r="BG26" i="41"/>
  <c r="BD19" i="47"/>
  <c r="BH19" i="47"/>
  <c r="BF18" i="52"/>
  <c r="BB18" i="52"/>
  <c r="BC18" i="53"/>
  <c r="BG18" i="53"/>
  <c r="BG17" i="51"/>
  <c r="BC17" i="51"/>
  <c r="BH17" i="53"/>
  <c r="BD17" i="53"/>
  <c r="BF18" i="55"/>
  <c r="BD16" i="54"/>
  <c r="BF28" i="41"/>
  <c r="BB28" i="41"/>
  <c r="BH16" i="42"/>
  <c r="BD16" i="42"/>
  <c r="BD20" i="41"/>
  <c r="BH20" i="41"/>
  <c r="BG16" i="54"/>
  <c r="BG17" i="43"/>
  <c r="BC17" i="43"/>
  <c r="BC29" i="41"/>
  <c r="BE29" i="41"/>
  <c r="BH29" i="41"/>
  <c r="BA29" i="41"/>
  <c r="BA20" i="52" l="1"/>
  <c r="BE20" i="52"/>
  <c r="BE21" i="53"/>
  <c r="BD19" i="55"/>
  <c r="BC19" i="55"/>
  <c r="BD20" i="52"/>
  <c r="BB19" i="51"/>
  <c r="BF18" i="48"/>
  <c r="BB24" i="47"/>
  <c r="BF24" i="47"/>
  <c r="BF19" i="55"/>
  <c r="BF19" i="51"/>
  <c r="BD19" i="54"/>
  <c r="BG19" i="55"/>
  <c r="BC20" i="52"/>
  <c r="BB19" i="55"/>
  <c r="BB19" i="54"/>
  <c r="BE24" i="47"/>
  <c r="BA24" i="47"/>
  <c r="BD24" i="47"/>
  <c r="BA36" i="41"/>
  <c r="BF36" i="41"/>
  <c r="BE19" i="51"/>
  <c r="BH24" i="47"/>
  <c r="BH19" i="54"/>
  <c r="BE36" i="41"/>
  <c r="BB36" i="41"/>
  <c r="BG36" i="41"/>
  <c r="BC36" i="41"/>
  <c r="BH36" i="41"/>
  <c r="BD36" i="41"/>
  <c r="BE19" i="55"/>
  <c r="BA19" i="55"/>
  <c r="BH19" i="55"/>
  <c r="BC19" i="54"/>
  <c r="BD19" i="51"/>
  <c r="BC24" i="43"/>
  <c r="BB23" i="42"/>
  <c r="BA23" i="42"/>
  <c r="BC23" i="42"/>
  <c r="BF23" i="42"/>
  <c r="BF19" i="54"/>
  <c r="BE19" i="54"/>
  <c r="BF24" i="43"/>
  <c r="BH19" i="51"/>
  <c r="BG24" i="43"/>
  <c r="BG23" i="42"/>
  <c r="BE24" i="43"/>
  <c r="BG20" i="52"/>
  <c r="BE23" i="42"/>
  <c r="BC21" i="53"/>
  <c r="BH21" i="53"/>
  <c r="BD24" i="43"/>
  <c r="BA24" i="43"/>
  <c r="BF21" i="53"/>
  <c r="BG21" i="53"/>
  <c r="BD21" i="53"/>
  <c r="BH24" i="43"/>
  <c r="BB21" i="53"/>
  <c r="BD23" i="42"/>
  <c r="BH23" i="42"/>
  <c r="BC24" i="47"/>
  <c r="BG19" i="51"/>
  <c r="BG24" i="47"/>
  <c r="BC19" i="51"/>
  <c r="BA19" i="54"/>
  <c r="BB20" i="52"/>
  <c r="BG19" i="54"/>
  <c r="BB24" i="43"/>
  <c r="BF20" i="5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<sst xmlns="http://schemas.openxmlformats.org/spreadsheetml/2006/main" count="2659" uniqueCount="798">
  <si>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</si>
  <si>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</si>
  <si>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</si>
  <si>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</si>
  <si>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</si>
  <si>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</si>
  <si>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</si>
  <si>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</si>
  <si>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</si>
  <si>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</si>
  <si>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</si>
  <si>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</si>
  <si>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</si>
  <si>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</si>
  <si>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</si>
  <si>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</si>
  <si>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</si>
  <si>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</si>
  <si>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</si>
  <si>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</si>
  <si>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</si>
  <si>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</si>
  <si>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</si>
  <si>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</si>
  <si>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</si>
  <si>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</si>
  <si>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</si>
  <si>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</si>
  <si>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</si>
  <si>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</si>
  <si>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</si>
  <si>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</si>
  <si>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</si>
  <si>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</si>
  <si>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</si>
  <si>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</si>
  <si>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</si>
  <si>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</si>
  <si>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</si>
  <si>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</si>
  <si>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</si>
  <si>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</si>
  <si>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</si>
  <si>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</si>
  <si>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</si>
  <si>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</si>
  <si>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</si>
  <si>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</si>
  <si>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</si>
  <si>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</si>
  <si>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</si>
  <si>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</si>
  <si>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</si>
  <si>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</si>
  <si>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</si>
  <si>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</si>
  <si>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</si>
  <si>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</si>
  <si>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</si>
  <si>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</si>
  <si>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</si>
  <si>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</si>
  <si>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</si>
  <si>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</si>
  <si>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</si>
  <si>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</si>
  <si>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</si>
  <si>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</si>
  <si>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</si>
  <si>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</si>
  <si>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</si>
  <si>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</si>
  <si>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</si>
  <si>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</si>
  <si>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</si>
  <si>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</si>
  <si>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</si>
  <si>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</si>
  <si>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</si>
  <si>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</si>
  <si>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</si>
  <si>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</si>
  <si>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</si>
  <si>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</si>
  <si>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</si>
  <si>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</si>
  <si>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</si>
  <si>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</si>
  <si>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</si>
  <si>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</si>
  <si>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</si>
  <si>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</si>
  <si>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</si>
  <si>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</si>
  <si>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</si>
  <si>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</si>
  <si>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</si>
  <si>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</si>
  <si>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</si>
  <si>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</si>
  <si>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</si>
  <si>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</si>
  <si>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</si>
  <si>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</si>
  <si>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</si>
  <si>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</si>
  <si>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</si>
  <si>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</si>
  <si>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</si>
  <si>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</si>
  <si>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</si>
  <si>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</si>
  <si>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</si>
  <si>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</si>
  <si>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</si>
  <si>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</si>
  <si>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</si>
  <si>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</si>
  <si>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</si>
  <si>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</si>
  <si>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</si>
  <si>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</si>
  <si>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</si>
  <si>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</si>
  <si>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</si>
  <si>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</si>
  <si>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</si>
  <si>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</si>
  <si>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</si>
  <si>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</si>
  <si>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</si>
  <si>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</si>
  <si>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</si>
  <si>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</si>
  <si>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</si>
  <si>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</si>
  <si>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</si>
  <si>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</si>
  <si>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</si>
  <si>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</si>
  <si>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</si>
  <si>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</si>
  <si>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</si>
  <si>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</si>
  <si>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</si>
  <si>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</si>
  <si>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</si>
  <si>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</si>
  <si>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</si>
  <si>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</si>
  <si>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</si>
  <si>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</si>
  <si>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</si>
  <si>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</si>
  <si>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</si>
  <si>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</si>
  <si>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</si>
  <si>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</si>
  <si>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</si>
  <si>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</si>
  <si>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</si>
  <si>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Número de acciones de montoreo realizadas al PAAC</t>
  </si>
  <si>
    <t>Mejora continua del Sistema de Gestión de la Calidad</t>
  </si>
  <si>
    <t>Intervenciones realizadas en defensa de los derechos</t>
  </si>
  <si>
    <t>Personas orientadas en garantía de derechos</t>
  </si>
  <si>
    <t>Personas asistidas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</si>
  <si>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</si>
  <si>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</si>
  <si>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</si>
  <si>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</si>
  <si>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</si>
  <si>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&gt;=95%</t>
  </si>
  <si>
    <t>Estados de vulneración establecidos</t>
  </si>
  <si>
    <t>Personas sensibilizadas en el Distrito Capital</t>
  </si>
  <si>
    <t>Acciones en favor de las víctimas del conflicto armado interno adelantadas</t>
  </si>
  <si>
    <t>Acciones constitucionales elaboradas para prevenir vulneración de derechos</t>
  </si>
  <si>
    <t>Espacios Interinstitucionales con participación</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</si>
  <si>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</si>
  <si>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</si>
  <si>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</si>
  <si>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</si>
  <si>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</si>
  <si>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</si>
  <si>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</si>
  <si>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</si>
  <si>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</si>
  <si>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</si>
  <si>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</si>
  <si>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</si>
  <si>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</si>
  <si>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</si>
  <si>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</si>
  <si>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</si>
  <si>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</si>
  <si>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</si>
  <si>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</si>
  <si>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</si>
  <si>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1. Recibir las solicitudes de conciliación y unión marital de hecho.
2. Realizar registro de la solicitud en el aplicativo SICAAC.  
3. Atender las solicitudes de conciliación y unión marital de hecho según lineamientos institucionales.</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</si>
  <si>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</si>
  <si>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</si>
  <si>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</si>
  <si>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</si>
  <si>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</si>
  <si>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</si>
  <si>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</si>
  <si>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</si>
  <si>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</si>
  <si>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</si>
  <si>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</si>
  <si>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</si>
  <si>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</si>
  <si>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</si>
  <si>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</si>
  <si>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</si>
  <si>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</si>
  <si>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</si>
  <si>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</si>
  <si>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</si>
  <si>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</si>
  <si>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</si>
  <si>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</si>
  <si>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</si>
  <si>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</si>
  <si>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</si>
  <si>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</si>
  <si>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</si>
  <si>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</si>
  <si>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</si>
  <si>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</si>
  <si>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</si>
  <si>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</si>
  <si>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</si>
  <si>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acciones realizadas para incrementar la Cobertura</t>
  </si>
  <si>
    <t>∑ Número de Herramientas de Promoción y Prevención a Infracciones del Derecho Internacional Humanitario Implementadas</t>
  </si>
  <si>
    <t xml:space="preserve">∑ Número de Estados de vulneración realizados
</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</si>
  <si>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</si>
  <si>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</si>
  <si>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</si>
  <si>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</si>
  <si>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</si>
  <si>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</si>
  <si>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</si>
  <si>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</si>
  <si>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</si>
  <si>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</si>
  <si>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</si>
  <si>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</si>
  <si>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</si>
  <si>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</si>
  <si>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</si>
  <si>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</si>
  <si>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</si>
  <si>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</si>
  <si>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</si>
  <si>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</si>
  <si>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</si>
  <si>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</si>
  <si>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</si>
  <si>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</si>
  <si>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</si>
  <si>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</si>
  <si>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</si>
  <si>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</si>
  <si>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Acciones de Prevención y Control a la Función Pública realizadas, con informe.</t>
  </si>
  <si>
    <t>Seguimientos realizados sobre acciones previas, con informe</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</si>
  <si>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</si>
  <si>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</si>
  <si>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</si>
  <si>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</si>
  <si>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</si>
  <si>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</si>
  <si>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</si>
  <si>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</si>
  <si>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</si>
  <si>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</si>
  <si>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</si>
  <si>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</si>
  <si>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</si>
  <si>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</si>
  <si>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</si>
  <si>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</si>
  <si>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</si>
  <si>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</si>
  <si>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</si>
  <si>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</si>
  <si>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</si>
  <si>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</si>
  <si>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</si>
  <si>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</si>
  <si>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</si>
  <si>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</si>
  <si>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</si>
  <si>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</si>
  <si>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</si>
  <si>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</si>
  <si>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</si>
  <si>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</si>
  <si>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</si>
  <si>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</si>
  <si>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</si>
  <si>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</si>
  <si>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</si>
  <si>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</si>
  <si>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</si>
  <si>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</si>
  <si>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</si>
  <si>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</si>
  <si>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</si>
  <si>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</si>
  <si>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</si>
  <si>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</si>
  <si>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</si>
  <si>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</si>
  <si>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</si>
  <si>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</si>
  <si>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</si>
  <si>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</si>
  <si>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</si>
  <si>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</si>
  <si>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</si>
  <si>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</si>
  <si>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 xml:space="preserve">Modelo de Arquitectura Empresarial (EA) adoptado </t>
  </si>
  <si>
    <t>Gestión con valores  para   resultados</t>
  </si>
  <si>
    <t>Financieros y humano especializado</t>
  </si>
  <si>
    <t>Porcentaje de actividades ejecutadas / Porcentaje de actividades programadas</t>
  </si>
  <si>
    <t xml:space="preserve">Lineamientos  de Seguridad  y privacidad de la Información adoptados  </t>
  </si>
  <si>
    <t>Técnicos, financieros y humano especializado</t>
  </si>
  <si>
    <t>Estrategia de servicios ciudadanos digitales implementada</t>
  </si>
  <si>
    <t>Porcentaje de lineamientos adoptados / Porcentaje de lineamietnos proyectados</t>
  </si>
  <si>
    <t xml:space="preserve">Mejor gestión y aprovechamiento de Datos  </t>
  </si>
  <si>
    <t>Desarrollos implementados a los Sistemas de información misionales y de apoyo  de la entidad</t>
  </si>
  <si>
    <t>Porcentaje de actividades ejecutadas / porcentje de actividades programadas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</si>
  <si>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</si>
  <si>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</si>
  <si>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</si>
  <si>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</si>
  <si>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</si>
  <si>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</si>
  <si>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</si>
  <si>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</si>
  <si>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</si>
  <si>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</si>
  <si>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</si>
  <si>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Direccionamiento estratégico y Planeación
Evaluación de Resultados</t>
  </si>
  <si>
    <t>Tecnológicos
Talento Humano</t>
  </si>
  <si>
    <t>Tecnológicos
Financieros
Talento Humano</t>
  </si>
  <si>
    <t>1.  Definir el plan de Acciondel SGA
2. Ejecutar el Plan de Acción
3. Hacer seguimiento al avance</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</si>
  <si>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</si>
  <si>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</si>
  <si>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</si>
  <si>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</si>
  <si>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</si>
  <si>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</si>
  <si>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</si>
  <si>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</si>
  <si>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</si>
  <si>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</si>
  <si>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</si>
  <si>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</si>
  <si>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</si>
  <si>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</si>
  <si>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</si>
  <si>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</si>
  <si>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</si>
  <si>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CARLOS ENRIQUE SILGADO BETANCOURT/ SECRETARIO GENERAL</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</si>
  <si>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</si>
  <si>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</si>
  <si>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</si>
  <si>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</si>
  <si>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</si>
  <si>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</si>
  <si>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</si>
  <si>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</si>
  <si>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</si>
  <si>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</si>
  <si>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</si>
  <si>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</si>
  <si>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</si>
  <si>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</si>
  <si>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</si>
  <si>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</si>
  <si>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</si>
  <si>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</si>
  <si>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</si>
  <si>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</si>
  <si>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</si>
  <si>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</si>
  <si>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</si>
  <si>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</si>
  <si>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</si>
  <si>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</si>
  <si>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</si>
  <si>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</si>
  <si>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</si>
  <si>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</si>
  <si>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</si>
  <si>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</si>
  <si>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</si>
  <si>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</si>
  <si>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</si>
  <si>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</si>
  <si>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</si>
  <si>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</si>
  <si>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</si>
  <si>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</si>
  <si>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</si>
  <si>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</si>
  <si>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</si>
  <si>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</si>
  <si>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</si>
  <si>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</si>
  <si>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</si>
  <si>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</si>
  <si>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</si>
  <si>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</si>
  <si>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</si>
  <si>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</si>
  <si>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</si>
  <si>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</si>
  <si>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</si>
  <si>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</si>
  <si>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</si>
  <si>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</si>
  <si>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</si>
  <si>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WILLIAM ALIRIO FUENTES CABALLERO / SUBDIRECTOR DE GESTIÓN DOCUMENTAL Y RECURSOS FÍSICOS</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</si>
  <si>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</si>
  <si>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</si>
  <si>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</si>
  <si>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</si>
  <si>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</si>
  <si>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</si>
  <si>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</si>
  <si>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</si>
  <si>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</si>
  <si>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</si>
  <si>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</si>
  <si>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</si>
  <si>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</si>
  <si>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</si>
  <si>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</si>
  <si>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</si>
  <si>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</si>
  <si>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</si>
  <si>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</si>
  <si>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</si>
  <si>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</si>
  <si>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</si>
  <si>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</si>
  <si>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</si>
  <si>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</si>
  <si>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</si>
  <si>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</si>
  <si>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</si>
  <si>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</si>
  <si>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</si>
  <si>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</si>
  <si>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</si>
  <si>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</si>
  <si>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</si>
  <si>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</si>
  <si>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</si>
  <si>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</si>
  <si>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</si>
  <si>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</si>
  <si>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</si>
  <si>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</si>
  <si>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</si>
  <si>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</si>
  <si>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</si>
  <si>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</si>
  <si>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</si>
  <si>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</si>
  <si>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</si>
  <si>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</si>
  <si>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</si>
  <si>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</si>
  <si>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</si>
  <si>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</si>
  <si>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</si>
  <si>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</si>
  <si>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</si>
  <si>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</si>
  <si>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</si>
  <si>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</si>
  <si>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WILLIAM ALIRIO FUENTES CABALLERO - SUBDIRECTOR DE GESTIÓN DOCUMENTAL Y RECURSOS FÍSICOS</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</si>
  <si>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</si>
  <si>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</si>
  <si>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</si>
  <si>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</si>
  <si>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</si>
  <si>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</si>
  <si>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</si>
  <si>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</si>
  <si>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</si>
  <si>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</si>
  <si>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</si>
  <si>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</si>
  <si>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</si>
  <si>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</si>
  <si>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</si>
  <si>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</si>
  <si>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</si>
  <si>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</si>
  <si>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</si>
  <si>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</si>
  <si>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</si>
  <si>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</si>
  <si>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</si>
  <si>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</si>
  <si>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William Javier Murcia Acevedo/Jefe Oficina Aseora Jurídica</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</si>
  <si>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</si>
  <si>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</si>
  <si>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</si>
  <si>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</si>
  <si>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</si>
  <si>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</si>
  <si>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</si>
  <si>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</si>
  <si>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</si>
  <si>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Número de medidas de preservación del orden interno emitidas</t>
  </si>
  <si>
    <t>Número de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</si>
  <si>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</si>
  <si>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</si>
  <si>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</si>
  <si>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</si>
  <si>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</si>
  <si>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</si>
  <si>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</si>
  <si>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</si>
  <si>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</si>
  <si>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</si>
  <si>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</si>
  <si>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</si>
  <si>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</si>
  <si>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</si>
  <si>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</si>
  <si>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</si>
  <si>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</si>
  <si>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</si>
  <si>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</si>
  <si>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</si>
  <si>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</si>
  <si>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</si>
  <si>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</si>
  <si>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</si>
  <si>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</si>
  <si>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</si>
  <si>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</si>
  <si>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</si>
  <si>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</si>
  <si>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</si>
  <si>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</si>
  <si>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</si>
  <si>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</si>
  <si>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</si>
  <si>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</si>
  <si>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</si>
  <si>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</si>
  <si>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</si>
  <si>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</si>
  <si>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</si>
  <si>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</si>
  <si>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</si>
  <si>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</si>
  <si>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Actividades de apropiación social del conocimiento desarrolladas</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</si>
  <si>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</si>
  <si>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</si>
  <si>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</si>
  <si>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</si>
  <si>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</si>
  <si>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</si>
  <si>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 Número de Actividades de apropiación social del conocimiento realizadas</t>
  </si>
  <si>
    <t xml:space="preserve">1. Etapa de Planeación
2. Etapa de Organizar
3. Etapa de Realización </t>
  </si>
  <si>
    <t>Dirección de Conciliación y M.A.S.C.</t>
  </si>
  <si>
    <r>
      <t xml:space="preserve">Código: </t>
    </r>
    <r>
      <rPr>
        <sz val="10"/>
        <rFont val="Arial"/>
        <family val="2"/>
      </rPr>
      <t>01-PL-09</t>
    </r>
  </si>
  <si>
    <r>
      <t xml:space="preserve">Página: 
</t>
    </r>
    <r>
      <rPr>
        <sz val="10"/>
        <rFont val="Arial"/>
        <family val="2"/>
      </rPr>
      <t>1 de 2</t>
    </r>
  </si>
  <si>
    <t>CONTROL DE CAMBIOS</t>
  </si>
  <si>
    <t>VERSIÓN</t>
  </si>
  <si>
    <t>FECHA</t>
  </si>
  <si>
    <t>DESCRIPCIÓN DE LA MODIFICACIÓN</t>
  </si>
  <si>
    <t>Versión inicial del documento.</t>
  </si>
  <si>
    <t>Elaboró</t>
  </si>
  <si>
    <t>Revisó</t>
  </si>
  <si>
    <t>Aprobó</t>
  </si>
  <si>
    <t>Comité Institucional de Gestión y Desempeño</t>
  </si>
  <si>
    <r>
      <t xml:space="preserve">Página: 
</t>
    </r>
    <r>
      <rPr>
        <sz val="10"/>
        <rFont val="Arial"/>
        <family val="2"/>
      </rPr>
      <t>2 de 2</t>
    </r>
  </si>
  <si>
    <r>
      <t xml:space="preserve">1. OBJETIVO
</t>
    </r>
    <r>
      <rPr>
        <sz val="12"/>
        <color theme="1"/>
        <rFont val="Arial"/>
        <family val="2"/>
      </rPr>
      <t xml:space="preserve">Establecer las metas del nivel táctico que conllevan al desarrollo del objetivo y meta estratégicos de manera articulada y que es necesario implementar a nivel de procesos, para responder a los compromisos definidos en el Plan  Estratégico Institucional y al cumplimiento del objetivo del (de los) proceso(s).
</t>
    </r>
    <r>
      <rPr>
        <b/>
        <sz val="12"/>
        <color theme="1"/>
        <rFont val="Arial"/>
        <family val="2"/>
      </rPr>
      <t>2. ALCANCE</t>
    </r>
    <r>
      <rPr>
        <sz val="12"/>
        <color theme="1"/>
        <rFont val="Arial"/>
        <family val="2"/>
      </rPr>
      <t xml:space="preserve">
Comprende el despliegue y definición de metas del nivel táctico, indicadores, acciones operativas, responsables, recursos y la programación de la vigencia que permite que se ejecuten alineadas a los Objetivos Estratégicos, las metas estratégicas definidas definidos en el Plan Estratégico Institucional, los requisitos de calidad de la Entidad y en el marco del modelo de operación por procesos establecido.</t>
    </r>
    <r>
      <rPr>
        <b/>
        <sz val="12"/>
        <color theme="1"/>
        <rFont val="Arial"/>
        <family val="2"/>
      </rPr>
      <t xml:space="preserve">
3. RESPONSABLES
</t>
    </r>
    <r>
      <rPr>
        <sz val="12"/>
        <color theme="1"/>
        <rFont val="Arial"/>
        <family val="2"/>
      </rPr>
      <t xml:space="preserve">Personero(a) de Bogotá, D. C.
Comité Institucional de Gestión y Desempeño
Responsables de Procesos institucionales
Equipos de trabajo de los proceso institucionales
</t>
    </r>
    <r>
      <rPr>
        <b/>
        <sz val="12"/>
        <color theme="1"/>
        <rFont val="Arial"/>
        <family val="2"/>
      </rPr>
      <t xml:space="preserve">4. ANEXOS
</t>
    </r>
    <r>
      <rPr>
        <sz val="12"/>
        <color theme="1"/>
        <rFont val="Arial"/>
        <family val="2"/>
      </rPr>
      <t>Hacen parte integral del Plan Operativo Anual de la vigencia la programación institucional consolidada y por los procesos institucionales la que se encuentra consignada en el formato 01-FR-03 Plan Operativo Anual, vigente.</t>
    </r>
  </si>
  <si>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</si>
  <si>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</si>
  <si>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</si>
  <si>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</si>
  <si>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</si>
  <si>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</si>
  <si>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</si>
  <si>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</si>
  <si>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</si>
  <si>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</si>
  <si>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</si>
  <si>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</si>
  <si>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</si>
  <si>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</si>
  <si>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</si>
  <si>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</si>
  <si>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</si>
  <si>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</si>
  <si>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</si>
  <si>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</si>
  <si>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</si>
  <si>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</si>
  <si>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</si>
  <si>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</si>
  <si>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3 de 18</t>
  </si>
  <si>
    <t>4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</si>
  <si>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</si>
  <si>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</si>
  <si>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4.1.3 Realizar el 100% de las actividades definidas en la estrategia de servicios ciudadanos digitales, que permitan acceder a los tramites y servicios de la Entidad a través de canales digitales rápidos, fiables y seguros</t>
  </si>
  <si>
    <t>5 de 18</t>
  </si>
  <si>
    <t>6 de 18</t>
  </si>
  <si>
    <t>7 de 18</t>
  </si>
  <si>
    <t>8 de 18</t>
  </si>
  <si>
    <t>9 de 18</t>
  </si>
  <si>
    <t>10 de 18</t>
  </si>
  <si>
    <t>11 de 18</t>
  </si>
  <si>
    <t>12 de 18</t>
  </si>
  <si>
    <t>13 de 18</t>
  </si>
  <si>
    <t>14 de 18</t>
  </si>
  <si>
    <t>15 de 18</t>
  </si>
  <si>
    <t>16 de 18</t>
  </si>
  <si>
    <t>17 de 18</t>
  </si>
  <si>
    <t>18 de 18</t>
  </si>
  <si>
    <t xml:space="preserve">3.4.2 Diseñar e implementar un sistema de información misional que generé el expediente electrónico  </t>
  </si>
  <si>
    <t>1. Revisar el autodiagnóstico 2020 y verificar los avances en la ejecución con los responsables
2. Actualizar el Plan de acción para la implementación y sostenimiento del MIPG en la vigencia 2021, de acuerdo a las actividades pendientes por ejecutar a diciembre 2020
3. Ejecutar el Plan de Acción 2021 (las actividades del Plan se ejecutarán de manera mensual de acuerdo a programación que permitirá cumplir el 22% programado para la vigencia 2021)
4. Realizar seguimiento a las actividades ejecutadas por los referentes de manera mensual
5. Generar un informe de avance de la implementación de las actividades del MIPG</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</si>
  <si>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</si>
  <si>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</si>
  <si>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</si>
  <si>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</si>
  <si>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</si>
  <si>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</si>
  <si>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</si>
  <si>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</si>
  <si>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</si>
  <si>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ALBA CLEMENCIA ROJAS ARIAS / DIRECTOR OPERATIVO CÓDIGO 009 GRADO 02</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</si>
  <si>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</si>
  <si>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</si>
  <si>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</si>
  <si>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PERSONERÍA DE
BOGOTÁ, D. C.</t>
  </si>
  <si>
    <t>Nota: Si este documento se encuentra impreso se considera Copia no Controlada. La versión vigente está publicada en el repositorio oficial de la Personería de Bogotá, D. C.</t>
  </si>
  <si>
    <t>META 
POA CUATRIENIO</t>
  </si>
  <si>
    <t>EJECUCIÓN ACUMULADA AÑO</t>
  </si>
  <si>
    <t>CUMPLIMIENTO ACUMULADO META POA AÑO</t>
  </si>
  <si>
    <t xml:space="preserve"> CUMPLIMIENTO ACUMULADO META POA EN CUATRIENIO</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</si>
  <si>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</si>
  <si>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</si>
  <si>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 xml:space="preserve">Recibir, revisar y radicar las comunicaciones oficiales externas o internas en el Grupo de Correspodencia.
Distribuir las comunicaciones recibidas a los destinatarios internos (dependencias).
Realizar el registro en las planilas o controles correspondientes.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</si>
  <si>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</si>
  <si>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</si>
  <si>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4.4.15 Elaborar el 95% de los contratos en cada una de las modalidades de selección en los tiempos óptimos</t>
  </si>
  <si>
    <t>(Numero de procesos de contratación directa del periodo, realizados dentro del tiempo estipulado (5 días) / Número de procesos de contratación directa realizados en el periodo) *100</t>
  </si>
  <si>
    <t xml:space="preserve">(Numero de procesos modalidad de selección abreviada de menor cuantía del periodo, realizados dentro del tiempo estipulado (45 días) /
Número de procesos modalidad de selección abreviada de menor cuantía realizados en el periodo)*100     </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</si>
  <si>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</si>
  <si>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</si>
  <si>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</si>
  <si>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</si>
  <si>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</si>
  <si>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PERSONERÍA DE 
BOGOTA, D. C.</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</si>
  <si>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</si>
  <si>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</si>
  <si>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</si>
  <si>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</si>
  <si>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</si>
  <si>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</si>
  <si>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</si>
  <si>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</si>
  <si>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</si>
  <si>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</si>
  <si>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</si>
  <si>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</si>
  <si>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</si>
  <si>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</si>
  <si>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Inclusión de meta nueva y tres indicadores en el proceso Gestión Contractual, aprobados por el Comité Institucional de Gesrtión y Desempeño en sesión del 22-06-2021.</t>
  </si>
  <si>
    <t>3.1. Descongestionar 6.700 procesos disciplinarios con criterios de calidad, efectividad y garantía del debido proceso.</t>
  </si>
  <si>
    <t>Modificación de magnitudes de las metas operativas 1.1.1, 1.1.2, 1.1.3, 1.1.4, 1.1.5, 1.2.2, 1.2.5, 2.1.1, 2.2.2, 2.3.1 y 3.1.1  y metas estratégicas 1.1 y 1.2; aprobadas por el Comité Institucional de Gestión y Desempeño en sesión del 25-08-2021.</t>
  </si>
  <si>
    <t>Modificación de magnitudes de las metas operativas 1.1.1, 1.1.2, 1.1.3, 1.1.5, 1.2.2, 1.2.5, 2.1.1, 2.2.2, 2.3.1 y 3.1.1  y metas estratégicas 1.1, 1.2, 1,3, 2.1, 2.2, 2.3 y 3.1; aprobadas por el Comité Institucional de Gestión y Desempeño en sesión del 01-10-2021.</t>
  </si>
  <si>
    <t>*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t>
  </si>
  <si>
    <t>5.3.1 Desarrollar ochenta (80) actividades de apropiación social del conocimiento para la creación de la cultura de la investigación e innovación.</t>
  </si>
  <si>
    <t>5.1.2. Entregar dos (2) productos resultado de los proyectos de investigación, desarrollo e innovación (I+D+I) realizados en la Entidad para la comunidad</t>
  </si>
  <si>
    <t>1. Fase de Evaluación
2. Fase de Publicación</t>
  </si>
  <si>
    <t>1 producto resultado de investigación</t>
  </si>
  <si>
    <t>6 Jornadas de sensibilización realizadas</t>
  </si>
  <si>
    <t>2.2.1 Realizar 817 acciones de prevención y control a la función pública para fortalecer la moralidad pública.</t>
  </si>
  <si>
    <t>2.2.2 Realizar 135 acciones de prevención y control a la función pública - seguimientos, para fortalecer la moralidad pública en el Distrito Capital.</t>
  </si>
  <si>
    <t>2.2. Fortalecer la moralidad publica realizando  952 acciones de prevención y control a la función pública.</t>
  </si>
  <si>
    <t>2.3.2 Realizar 160 acompañamientos a los ciudadanos que intervienen en los diferentes espacios de participación ciudadana.</t>
  </si>
  <si>
    <t>Fase de desarrollo del ejercicio de Arquitectura Empresarial</t>
  </si>
  <si>
    <t>Fase de evaluación, medición y mejora continua</t>
  </si>
  <si>
    <t>Fase de  desarrollo de necesidades identificadas</t>
  </si>
  <si>
    <t>Fase de desarrollo de  necesidades identificadas</t>
  </si>
  <si>
    <t>Fase de desarrollo de requerimientos identificados</t>
  </si>
  <si>
    <t>Fase de proyeccion  de la estrategia de uso y apropiación</t>
  </si>
  <si>
    <t>Fase de desarrollo  de necesidades identificadas en la hoja de ruta de optimización tecnológica</t>
  </si>
  <si>
    <t>30 Espacios de dialogo realizados</t>
  </si>
  <si>
    <t>MAGNITUD PROGRAMADA META
POA CUATRIENIO</t>
  </si>
  <si>
    <t xml:space="preserve">Porcentaje de contratos en la modalidad de contratación directa elaborados en los tiempos óptimos </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</si>
  <si>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</si>
  <si>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1. Analizar informe del plan de Acción del SGC de la vigencia anterior
2. Elaborar el Plan de Acción del SGC para la sostenibilidad y mejora de la vigencia 
3. Socializar Plan de Acción del SGC aprobado por el CIGD
4. Ejecutar el Plan de Acción del SGC para la sostenibilidad y mejora.
5. Hacer seguimiento a la ejecución del Plan y generar informe de avance.</t>
  </si>
  <si>
    <t>1.1.8 Asistir a 19.500 audiencias públicas y realizar las actuaciones que se requieran en protección de los derechos y defensa del interés público, en temas de urbanismo, espacio público, actividad económica y de los comportamientos contrarios a la convivencia (Ley 1801 de 2016)</t>
  </si>
  <si>
    <t>1.1.11 Establecer de forma periódica, 40 estados de la vulneración de  los derechos humanos en las localidades, dando a conocer a las Entidades correspondientes los hechos observados que requieren su intervención.</t>
  </si>
  <si>
    <t>P.D. para Asuntos Jurisdiccionales y Víctimas.
P.D. para la Coordinación de la Gestión de Personerías Locales y sus Personerías Locales adscritas</t>
  </si>
  <si>
    <t>HÉCTOR HERNÁN GONZÁLEZ NARANJO
DIRECTOR DE PLANEACIÓN</t>
  </si>
  <si>
    <t xml:space="preserve">PLAN OPERATIVO ANUAL </t>
  </si>
  <si>
    <t xml:space="preserve">4.3.2 Incluir el 97,8% de las Novedades en la nómina oportunamente, para liquidación y pago </t>
  </si>
  <si>
    <t xml:space="preserve">4.3.3 Lograr el 94,5 % de usuarios internos  satisfechos con las solicitudes de servicios atendidas de la SGTH (Certificaciones laborales, bonos pensionales y autorizaciones de retiro de cesantías). </t>
  </si>
  <si>
    <t>4.3.8 Realizar 21 capacitaciones sobre los Sistemas de Gestión y Evaluación del Desempeño Laboral de la Entidad.</t>
  </si>
  <si>
    <t>4.3.7 Diseñar e implementar el 100 % del Plan Anual de Seguridad y Salud en el Trabajo de la vigencia.</t>
  </si>
  <si>
    <t>Plan Anual de Seguridad y Salud en el Trabajo diseñado y ejecutado</t>
  </si>
  <si>
    <t>1.3. Construir e Implementar 35 estrategias que permitan incrementar la oferta y cobertura de los servicios prestados por la Entidad.</t>
  </si>
  <si>
    <t>1.3.1 Realizar 20 actividades que permitan el acercamiento de la Entidad a la Comunidad.</t>
  </si>
  <si>
    <t>Verificaciones de cumplimiento realizadas por el Ministerio Público a las medidas de protección impuestas por las Comisarías de Familia</t>
  </si>
  <si>
    <t>∑ Número de Verificaciones de Cumplimiento Realizadas por el Ministerio Público a las Medidas de Protección impuestas por las Comisarias de Familia</t>
  </si>
  <si>
    <t>1. Identificar las medidas de protección establecidas por la Comisaría de Familia
2. Realizar las verificaciones de cumplimiento a las medidas de protección.
3. Registrar en el sistema de información misional el seguimiento realizado y las actuaciones que éste generó.</t>
  </si>
  <si>
    <r>
      <t xml:space="preserve">Código: </t>
    </r>
    <r>
      <rPr>
        <sz val="12"/>
        <rFont val="Arial"/>
        <family val="2"/>
      </rPr>
      <t>01-FR-03</t>
    </r>
  </si>
  <si>
    <t>Inclusión de programación detallada del Plan Operativo Anual por procesos para el año 2022 en los correspondientes anexos.
Inclusión de meta nueva 5.1.2.
Modificación de magnitudes de las metas operativas 1.1.1, 1.1.2, 1.1.3, 1.1.4, 1.1.5, 1.1.8, 1.1.9, 1.1.10, 1.1.11, 1.2.1, 1.2.2, 1.2.3, 1.2.4, 1.2.5, 1.2.6, 1.3.1, 2.2.1, 2.2.2, 2.3.2, 4.5.2 y 5.3.1  y metas estratégicas 1.1, 1.2, 1.3, 2.1, 2.2, 2.3 y 3.1.
Lo anterior aprobado por el Comité Institucional de Gestión y Desempeño en sesión del 20-01-2022</t>
  </si>
  <si>
    <t>Número de productos resultado de investigaciones,entregados para la comunidad</t>
  </si>
  <si>
    <t>Productos resultado de investigaciones, entregadas para la comunidad</t>
  </si>
  <si>
    <t>148 Medidas de prevención del orden interno emitidas</t>
  </si>
  <si>
    <t>Modificación de magnitud de la meta operativa 4.5.1  y redistribución de la magnitud del año 2022 de las metas operativas 2.1.1, 2.1.2, 2.2.2 y 2.3.1; aprobadas por el Comité Institucional de Gestión y Desempeño en sesión del 28-06-2022.</t>
  </si>
  <si>
    <t>SANDRA PUREZA GÓMEZ LÓPEZ / JEFE DE OFICINA ASESORA DE COMUNICACIONES</t>
  </si>
  <si>
    <t>SANDRA ELIZABETH GARCIA ANGARITA
Personera Delegada para la Coordinación de Prevención y Control a la Función Pública
WILLIAM AUGUSTO SUAREZ SUAREZ
Personero Delegado para la Coordinación de gestión de Personerías Locales</t>
  </si>
  <si>
    <t>VÍCTOR ORLANDO SANCHEZ BELTRAN  / Subdirector de Gestión Financiera</t>
  </si>
  <si>
    <t>Desarrollar conocimiento e innovación, mediante la gestión de la información e iniciativas, que aseguren su transferencia y transformación.</t>
  </si>
  <si>
    <t>2.3. Fortalecer 312 espacios de participación ciudadana en la Personería de Bogotá</t>
  </si>
  <si>
    <t>2.3.1 Realizar 52 audiencias públicas y/o mesas de trabajo, las cuales permitan la participación ciudadana, con énfasis en los Derechos e intereses colectivos.</t>
  </si>
  <si>
    <t>1.1.1 Realizar 373.106 intervenciones dentro del ejercicio del Ministerio Público para prevenir la vulneración de derechos y/o lograr el  restablecimiento de los mismos.</t>
  </si>
  <si>
    <t>1.1.2 Orientar 317.663 personas en garantía de derechos.</t>
  </si>
  <si>
    <t>1.1.3 Asistir 111.931 personas en garantía de derechos.</t>
  </si>
  <si>
    <t>6 Informes de Prevención y Control a la Función Publica en los cuales se evaluaron políticas ambientales, manejo de recursos hídricos, protección y bienestar animal y desarrollo urbano, en el Distrito Capital.</t>
  </si>
  <si>
    <t>3 Informe de seguimiento a los resultados de  acciones de prevención y control a la función publica en los cuales se evaluaron políticas ambientales, manejo de recursos hídricos, protección y bienestar animal y desarrollo urbano, en el Distrito Capital.</t>
  </si>
  <si>
    <t>259 Informes de Acción de Prevención y Control a la Función Publica en el Distrito Capital, para fortalecer la moralidad pública</t>
  </si>
  <si>
    <t>30 Informes de seguimientos realizados para fortalecer la moralidad pública en el Distrito Capital</t>
  </si>
  <si>
    <t>15 Audiencias públicas y/o mesas de trabajo realizadas.</t>
  </si>
  <si>
    <t xml:space="preserve">40 Acompañamientos a los ciudadanos realizados. </t>
  </si>
  <si>
    <t xml:space="preserve">Seguimiento a la implementación del MIPG </t>
  </si>
  <si>
    <t xml:space="preserve">Avance en la implementación del Sisema de Gestión Ambiental en el 29% restante </t>
  </si>
  <si>
    <t xml:space="preserve">3 Informes de investigación </t>
  </si>
  <si>
    <t>39 eventos científicos (Congresos, Seminarios, Simposios, Foro, Talleres y Encuentros)</t>
  </si>
  <si>
    <t>114.746 Intervenciones realizadas de oficio o a petición de parte por los Agentes del Ministerio Público</t>
  </si>
  <si>
    <t>101.508 Peticiones atendidas y clasificadas como Orientación</t>
  </si>
  <si>
    <t>33.521 Peticiones atendidas y clasificadas como Asistencia</t>
  </si>
  <si>
    <t>1 Lineamiento Implementado en la vigencia</t>
  </si>
  <si>
    <t>1 Acuerdo interisntitucionale gestionado</t>
  </si>
  <si>
    <t>1.1.4 Asistir a 27.767 personas en mecanismos alternativos de solución de conflictos.</t>
  </si>
  <si>
    <t>9.681 Solicitudes de conciliación y uniones maritales de hecho atendidas</t>
  </si>
  <si>
    <t>1.1.5 Atender y gestionar 53.992 peticiones y/o requerimientos presentados por la comunidad en garantía de derechos.</t>
  </si>
  <si>
    <t>19.470 Peticiones o requerimientos ciudadanos atendidos en garantía de derecho o intervención</t>
  </si>
  <si>
    <t>6.500 Audiencias asistidas con actuaciones</t>
  </si>
  <si>
    <t>1.1.9 Realizar 9.000 intervenciones de manera oportuna para evitar situaciones de caducidad y perdida de fuerza ejecutoria en las actuaciones administrativas y policivas</t>
  </si>
  <si>
    <t>2.000 Intervenciones realizadas para evitar caducidad y pérdida de fuerza ejecutoria (impulsos procesales)</t>
  </si>
  <si>
    <t>1.1.10 Impulsar 1.800 expedientes que contengan orden de policía (MULTA) en firme y ejecutoriada, para que se efectúen cobros persuasivos y/o se de traslado para el cobro coactivo.</t>
  </si>
  <si>
    <t>300 Expedientes de policía impulsados</t>
  </si>
  <si>
    <t>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</si>
  <si>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1.2.2 Adelantar 22.448 acciones necesarias en favor de la población víctima del conflicto armado interno mediante el apoyo jurídico, la atención psicosocial, la gestión para acceso a derechos, la toma de declaraciones y la elaboración de derechos de petición.</t>
  </si>
  <si>
    <t>1.2.3 Prevenir mediante la elaboración de 18.412 acciones constitucionales, la vulneración de derechos  con énfasis en sujetos de especial protección constitucional.</t>
  </si>
  <si>
    <t>1.2.4 Fortalecer el ejercicio del ministerio público ante las comisarías de familia, verificando el cumplimiento a 3.154 medidas de protección que se imponen.</t>
  </si>
  <si>
    <t>1.2.5 Participar en 9.024 comités, mesas y consejos interinstitucionales en garantía de derechos, con énfasis en temas relacionados con sujetos de especial protección constitucional, en particular, persona mayor, mujer y población migrante.</t>
  </si>
  <si>
    <t>1.2.6 Realizar 792 seguimientos a la amenaza y vulneración de los derechos, con énfasis en sujetos de especial protección constitucional, en particular, persona mayor, mujer y población migrante</t>
  </si>
  <si>
    <t>Seguimientos a la Amenaza y Vulneración de los Derechos, realizados</t>
  </si>
  <si>
    <t>20 Informes elaborados del estado de los Derechos Humanos por Localidad
(Esta meta inicia ejecución en 2022)</t>
  </si>
  <si>
    <t>78.131 personas sensibilizadas</t>
  </si>
  <si>
    <t>7.188 acciones en favor de las víctimas del conflicto armado interno realizadas</t>
  </si>
  <si>
    <t>5.832 Acciones constitucionales elaboradas</t>
  </si>
  <si>
    <t>814 verificaciones de cumplimiento realizadas por los Agentes del Ministerio Público a las medidas de protección establecidas por las Comisarias de Familia</t>
  </si>
  <si>
    <t>2.405 espacios de participación interinstitucional con presencia y acompañamiento de la Entidad</t>
  </si>
  <si>
    <t xml:space="preserve">228 Seguimientos realizados a la amenaza y vulneración de los derechos </t>
  </si>
  <si>
    <t>8 Actividades realizadas para acercar la Entidad a la comunidad</t>
  </si>
  <si>
    <r>
      <t>4.5.1 Emitir 152</t>
    </r>
    <r>
      <rPr>
        <b/>
        <sz val="12"/>
        <rFont val="Arial"/>
        <family val="2"/>
      </rPr>
      <t xml:space="preserve"> </t>
    </r>
    <r>
      <rPr>
        <sz val="12"/>
        <rFont val="Arial"/>
        <family val="2"/>
      </rPr>
      <t xml:space="preserve">solicitudes de aplicación de medidas de preservación del orden interno, con el fin de prevenir la materialización de conductas con alcance disciplinario. </t>
    </r>
  </si>
  <si>
    <t>4.5.3 Decidir de fondo 488 procesos disciplinarios que se encuentren en términos o con periodos vencidos, dando prelación a aquellos con mayor antigüedad o aquellos próximos a prescribir o caducar.</t>
  </si>
  <si>
    <t>1.1. Realizar 914.879 acciones que promuevan la defensa, garantía y restablecimiento de los derechos de las personas en el Distrito Capital.</t>
  </si>
  <si>
    <t>1.2. Realizar 284.891 acciones que propendan por la efectiva defensa y garantía de los derechos de los sujetos de especial protección constitucional, con énfasis en las personas mayores, mujeres y la población migrante en el Distrito Capital</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</si>
  <si>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</si>
  <si>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la ley.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</si>
  <si>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Gestionar la adquisición de los bienes y servicios programados en el plan anual de adquisiciones de la Entidad, con el propósito de cumplir los objetivos establecidos en los planes, programas y proyectos institucionales de acuerdo con la normatividad vigente.</t>
  </si>
  <si>
    <t>Representar judicialmente a la Personería de Bogotá, D. C. de manera efectiva y oportuna en procura de salvaguardar sus intereses, conceptuar sobre los asuntos que sean requeridos por el (la) Personero(a) de Bogotá, el (la) Personero(a) Auxiliar, el (la) Secretario(a) General y los(as) Personeros(as) Delegados(as) con funciones de Coordinación, registrar sanciones, expedir antecedentes disciplinarios, recopilar y actualizar permanentemente la normativa, para salvaguardar la responsabilidad, los recursos de la entidad y reducir con estas acciones el riesgo de ocurrencia del daño antijurídico que pueda ser generado por el actuar de los agentes de la Entidad</t>
  </si>
  <si>
    <t>JAIME ALFONSO CUBIDES CÁRDENAS - DIRECTOR DE GESTIÓN DEL CONCIMIENTO E IINNOVACIÓN</t>
  </si>
  <si>
    <t>ÁNDRES RODRIGUEZ BECERRA
PERSONERO DELEGADO PARA LA COORDINACIÓN DEL MINISTERIO PÚBLICO Y LOS DERECHOS HUMANOS
WILLIAM AUGUSTO SUAREZ SUAREZ
PERSONERO DELEGADO PARA LA COORDINACIÓN DE GESTIÓN DE PERSONERÍAS LOCALES</t>
  </si>
  <si>
    <t>SANDRA ELIZABETH GARCIA ANGARITA / Personera Delegada para la Coordinación de Potestad Disciplinaria €</t>
  </si>
  <si>
    <t>NATHALIA ANDREA PINEDA CAMELO/ JEFE OFICINA DE CONTROL INTERNO</t>
  </si>
  <si>
    <t>Inclusión de programación detallada del Plan Operativo Anual por procesos para el año 2023 en los correspondientes anexos.
Modificación de magnitudes de las metas operativas 1.1.1, 1.1.2, 1.1.3, 1.1.4, 1.1.5, 1.1.9, 1.1.10, 1.2.1, 1.2.2, 1.2.3, 1.2.4, 1.2.5, 1.2.6,  2.3.1, 4.4.9, 4.4.10, 4.5.1, 4.5.2 y 4.5.3  y metas estratégicas 1.1, 1 y 2.3.
Lo anterior aprobado por el Comité Institucional de Gestión y Desempeño en sesión del 27-01-2023</t>
  </si>
  <si>
    <t>4.5.2 Realizar 20 jornadas de sensibilización a funcionarios de la Personería de Bogotá D.C. sobre la prevención de las faltas disciplinarias más recurrentes en la Entidad.</t>
  </si>
  <si>
    <t>NELSON CASTAÑEDA MUÑOZ  / JEFE OFICINA CONTROL INTERNO DISCIPLINARIO</t>
  </si>
  <si>
    <t>YENNI DOLORES SALEK CORREAL / SUBDIRECTORA DE GESTIÓN CONTRACTUAL</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</si>
  <si>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</si>
  <si>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</si>
  <si>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 xml:space="preserve">3.1.1 Identificar y decidir de fondo 6.700  procesos, priorizando aquellos que se encuentren con riesgo de prescripción y/o vencidos en su etapa procesal (indagación, investigación y juzgamiento). </t>
  </si>
  <si>
    <t>Modificación de la distribución de la magnitud de la meta operativa 4.3.5 Formular e implementar el 100% del Plan Institucional de Bienestar de la vigencia, en los meses de junio a diciembre. 
Lo anterior aprobado por el Comité Institucional de Gestión y Desempeño en sesión del 28-06-2023.</t>
  </si>
  <si>
    <r>
      <t xml:space="preserve">Versión: </t>
    </r>
    <r>
      <rPr>
        <sz val="10"/>
        <rFont val="Arial"/>
        <family val="2"/>
      </rPr>
      <t>8</t>
    </r>
  </si>
  <si>
    <r>
      <t xml:space="preserve">Vigencia desde: 
</t>
    </r>
    <r>
      <rPr>
        <sz val="10"/>
        <rFont val="Arial"/>
        <family val="2"/>
      </rPr>
      <t>28-06-2023</t>
    </r>
  </si>
  <si>
    <t>Alexandra Ramírez Suarez
Directora de Planeación</t>
  </si>
  <si>
    <t>Clemencia Rojas Arias
Directora de Talento Humano
responsable del Proceso 
Gestión del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</si>
</sst>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dd/mm/yyyy;@"/>
    <numFmt numFmtId="166" formatCode="#,##0.0"/>
    <numFmt numFmtId="167" formatCode="0;[Red]0"/>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sz val="14"/>
      <name val="Arial"/>
      <family val="2"/>
    </font>
    <font>
      <sz val="10"/>
      <color theme="1"/>
      <name val="Arial"/>
      <family val="2"/>
    </font>
    <font>
      <sz val="14"/>
      <color theme="1"/>
      <name val="Arial"/>
      <family val="2"/>
    </font>
    <font>
      <sz val="16"/>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0"/>
      <color theme="1"/>
      <name val="Arial"/>
      <family val="2"/>
    </font>
    <font>
      <b/>
      <sz val="14"/>
      <color theme="1"/>
      <name val="Arial"/>
      <family val="2"/>
    </font>
    <font>
      <b/>
      <sz val="13"/>
      <color theme="1"/>
      <name val="Arial"/>
      <family val="2"/>
    </font>
    <font>
      <b/>
      <sz val="23"/>
      <name val="Arial"/>
      <family val="2"/>
    </font>
    <font>
      <sz val="14"/>
      <color theme="0"/>
      <name val="Arial"/>
      <family val="2"/>
    </font>
    <font>
      <sz val="14"/>
      <name val="Arial"/>
      <family val="2"/>
      <charset val="1"/>
    </font>
  </fonts>
  <fills count="2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BFBFBF"/>
        <bgColor rgb="FFC0C0C0"/>
      </patternFill>
    </fill>
  </fills>
  <borders count="4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s>
  <cellStyleXfs count="49">
    <xf numFmtId="0" fontId="0" fillId="0" borderId="0"/>
    <xf numFmtId="0" fontId="5" fillId="0" borderId="1"/>
    <xf numFmtId="0" fontId="7" fillId="0" borderId="1"/>
    <xf numFmtId="9" fontId="5" fillId="0" borderId="1" applyFill="0" applyBorder="0" applyAlignment="0" applyProtection="0"/>
    <xf numFmtId="0" fontId="5" fillId="0" borderId="1"/>
    <xf numFmtId="43" fontId="13" fillId="0" borderId="0" applyFont="0" applyFill="0" applyBorder="0" applyAlignment="0" applyProtection="0"/>
    <xf numFmtId="9" fontId="13" fillId="0" borderId="0" applyFont="0" applyFill="0" applyBorder="0" applyAlignment="0" applyProtection="0"/>
    <xf numFmtId="43" fontId="5" fillId="0" borderId="1" applyFont="0" applyFill="0" applyBorder="0" applyAlignment="0" applyProtection="0"/>
    <xf numFmtId="9" fontId="5" fillId="0" borderId="1" applyFont="0" applyFill="0" applyBorder="0" applyAlignment="0" applyProtection="0"/>
    <xf numFmtId="0" fontId="5" fillId="0" borderId="1"/>
    <xf numFmtId="0" fontId="5" fillId="0" borderId="1"/>
    <xf numFmtId="0" fontId="5" fillId="0" borderId="1"/>
    <xf numFmtId="0" fontId="5" fillId="0" borderId="1"/>
    <xf numFmtId="0" fontId="5" fillId="0" borderId="1"/>
    <xf numFmtId="0" fontId="5" fillId="0" borderId="1"/>
    <xf numFmtId="0" fontId="4" fillId="0" borderId="1"/>
    <xf numFmtId="9" fontId="14" fillId="0" borderId="1" applyBorder="0" applyProtection="0"/>
    <xf numFmtId="0" fontId="15" fillId="0" borderId="1" applyNumberFormat="0" applyBorder="0" applyProtection="0"/>
    <xf numFmtId="0" fontId="4" fillId="0" borderId="1"/>
    <xf numFmtId="0" fontId="4" fillId="0" borderId="1"/>
    <xf numFmtId="0" fontId="16" fillId="0" borderId="1"/>
    <xf numFmtId="0" fontId="3" fillId="0" borderId="1"/>
    <xf numFmtId="43" fontId="3" fillId="0" borderId="1" applyFont="0" applyFill="0" applyBorder="0" applyAlignment="0" applyProtection="0"/>
    <xf numFmtId="0" fontId="5" fillId="0" borderId="1"/>
    <xf numFmtId="43" fontId="5" fillId="0" borderId="1" applyFont="0" applyFill="0" applyBorder="0" applyAlignment="0" applyProtection="0"/>
    <xf numFmtId="43" fontId="5" fillId="0" borderId="1" applyFont="0" applyFill="0" applyBorder="0" applyAlignment="0" applyProtection="0"/>
    <xf numFmtId="0" fontId="2" fillId="0" borderId="1"/>
    <xf numFmtId="0" fontId="2" fillId="0" borderId="1"/>
    <xf numFmtId="0" fontId="2" fillId="0" borderId="1"/>
    <xf numFmtId="0" fontId="5" fillId="0" borderId="1"/>
    <xf numFmtId="0" fontId="2" fillId="0" borderId="1"/>
    <xf numFmtId="43" fontId="2" fillId="0" borderId="1" applyFont="0" applyFill="0" applyBorder="0" applyAlignment="0" applyProtection="0"/>
    <xf numFmtId="0" fontId="2" fillId="0" borderId="1"/>
    <xf numFmtId="9" fontId="2" fillId="0" borderId="1" applyFont="0" applyFill="0" applyBorder="0" applyAlignment="0" applyProtection="0"/>
    <xf numFmtId="0" fontId="5" fillId="0" borderId="1"/>
    <xf numFmtId="0" fontId="5" fillId="0" borderId="1"/>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0" fontId="1" fillId="0" borderId="1"/>
    <xf numFmtId="0" fontId="1" fillId="0" borderId="1"/>
    <xf numFmtId="0" fontId="1" fillId="0" borderId="1"/>
    <xf numFmtId="0" fontId="1" fillId="0" borderId="1"/>
    <xf numFmtId="43" fontId="1" fillId="0" borderId="1" applyFont="0" applyFill="0" applyBorder="0" applyAlignment="0" applyProtection="0"/>
  </cellStyleXfs>
  <cellXfs count="597">
    <xf numFmtId="0" fontId="0" fillId="0" borderId="0" xfId="0"/>
    <xf numFmtId="0" fontId="32" fillId="0" borderId="0" xfId="0" applyFont="1"/>
    <xf numFmtId="0" fontId="5" fillId="0" borderId="0" xfId="0" applyFont="1"/>
    <xf numFmtId="0" fontId="18" fillId="0" borderId="0" xfId="0" applyFont="1"/>
    <xf numFmtId="3" fontId="18" fillId="7" borderId="3" xfId="0" applyNumberFormat="1" applyFont="1" applyFill="1" applyBorder="1" applyAlignment="1" applyProtection="1">
      <alignment horizontal="center" vertical="center"/>
    </xf>
    <xf numFmtId="0" fontId="22" fillId="3" borderId="18" xfId="0" applyFont="1" applyFill="1" applyBorder="1" applyAlignment="1" applyProtection="1">
      <alignment horizontal="left"/>
    </xf>
    <xf numFmtId="0" fontId="21" fillId="3" borderId="19" xfId="0" applyFont="1" applyFill="1" applyBorder="1" applyAlignment="1" applyProtection="1">
      <alignment horizontal="center"/>
    </xf>
    <xf numFmtId="9" fontId="17" fillId="0" borderId="2" xfId="6" applyFont="1" applyBorder="1" applyAlignment="1" applyProtection="1">
      <alignment horizontal="center" vertical="center" wrapText="1"/>
    </xf>
    <xf numFmtId="9" fontId="17" fillId="0" borderId="3" xfId="0" applyNumberFormat="1" applyFont="1" applyBorder="1" applyAlignment="1" applyProtection="1">
      <alignment horizontal="center" vertical="center" wrapText="1"/>
    </xf>
    <xf numFmtId="0" fontId="20" fillId="0" borderId="6" xfId="20" applyFont="1" applyBorder="1" applyAlignment="1" applyProtection="1">
      <alignment horizontal="left" vertical="center" wrapText="1"/>
    </xf>
    <xf numFmtId="3" fontId="35" fillId="11" borderId="3" xfId="0" applyNumberFormat="1" applyFont="1" applyFill="1" applyBorder="1" applyAlignment="1" applyProtection="1">
      <alignment horizontal="center" vertical="center"/>
    </xf>
    <xf numFmtId="9" fontId="35" fillId="11" borderId="3" xfId="6" applyFont="1" applyFill="1" applyBorder="1" applyAlignment="1" applyProtection="1">
      <alignment horizontal="center" vertical="center"/>
    </xf>
    <xf numFmtId="3" fontId="18" fillId="7" borderId="3" xfId="7" applyNumberFormat="1" applyFont="1" applyFill="1" applyBorder="1" applyAlignment="1" applyProtection="1">
      <alignment horizontal="center" vertical="center"/>
    </xf>
    <xf numFmtId="9" fontId="18" fillId="5" borderId="3" xfId="8" applyFont="1" applyFill="1" applyBorder="1" applyAlignment="1" applyProtection="1">
      <alignment horizontal="center" vertical="center"/>
    </xf>
    <xf numFmtId="9" fontId="17" fillId="0" borderId="2" xfId="8" applyFont="1" applyBorder="1" applyAlignment="1" applyProtection="1">
      <alignment horizontal="center" vertical="center" wrapText="1"/>
    </xf>
    <xf numFmtId="3" fontId="38" fillId="7" borderId="3" xfId="7" applyNumberFormat="1" applyFont="1" applyFill="1" applyBorder="1" applyAlignment="1" applyProtection="1">
      <alignment horizontal="center" vertical="center"/>
    </xf>
    <xf numFmtId="9" fontId="38" fillId="7" borderId="3" xfId="8" applyFont="1" applyFill="1" applyBorder="1" applyAlignment="1" applyProtection="1">
      <alignment horizontal="center" vertical="center"/>
    </xf>
    <xf numFmtId="3" fontId="35" fillId="11" borderId="31" xfId="0" applyNumberFormat="1" applyFont="1" applyFill="1" applyBorder="1" applyAlignment="1" applyProtection="1">
      <alignment horizontal="center" vertical="center"/>
    </xf>
    <xf numFmtId="9" fontId="35" fillId="11" borderId="31" xfId="6" applyFont="1" applyFill="1" applyBorder="1" applyAlignment="1" applyProtection="1">
      <alignment horizontal="center" vertical="center"/>
    </xf>
    <xf numFmtId="9" fontId="35" fillId="11" borderId="2" xfId="6" applyFont="1" applyFill="1" applyBorder="1" applyAlignment="1" applyProtection="1">
      <alignment horizontal="center" vertical="center"/>
    </xf>
    <xf numFmtId="1" fontId="35" fillId="11" borderId="3" xfId="6" applyNumberFormat="1" applyFont="1" applyFill="1" applyBorder="1" applyAlignment="1" applyProtection="1">
      <alignment horizontal="center" vertical="center"/>
    </xf>
    <xf numFmtId="9" fontId="35" fillId="7" borderId="3" xfId="6" applyFont="1" applyFill="1" applyBorder="1" applyAlignment="1" applyProtection="1">
      <alignment horizontal="center" vertical="center"/>
    </xf>
    <xf numFmtId="3" fontId="35" fillId="7" borderId="3" xfId="7" applyNumberFormat="1" applyFont="1" applyFill="1" applyBorder="1" applyAlignment="1" applyProtection="1">
      <alignment horizontal="center" vertical="center"/>
    </xf>
    <xf numFmtId="0" fontId="17"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9" fontId="19" fillId="4" borderId="9" xfId="3" applyFont="1" applyFill="1" applyBorder="1" applyAlignment="1" applyProtection="1">
      <alignment horizontal="center" vertical="center"/>
    </xf>
    <xf numFmtId="0" fontId="23" fillId="7" borderId="2" xfId="1" applyFont="1" applyFill="1" applyBorder="1" applyAlignment="1" applyProtection="1">
      <alignment horizontal="center" vertical="top" wrapText="1"/>
    </xf>
    <xf numFmtId="0" fontId="24" fillId="7" borderId="2" xfId="1" applyFont="1" applyFill="1" applyBorder="1" applyAlignment="1" applyProtection="1">
      <alignment horizontal="center" vertical="top" wrapText="1"/>
    </xf>
    <xf numFmtId="0" fontId="8" fillId="7" borderId="2" xfId="1" applyFont="1" applyFill="1" applyBorder="1" applyAlignment="1" applyProtection="1">
      <alignment vertical="center" wrapText="1"/>
    </xf>
    <xf numFmtId="165" fontId="8" fillId="0" borderId="2" xfId="1" applyNumberFormat="1" applyFont="1" applyFill="1" applyBorder="1" applyAlignment="1" applyProtection="1">
      <alignment horizontal="center" vertical="center" wrapText="1"/>
    </xf>
    <xf numFmtId="0" fontId="20" fillId="0" borderId="6" xfId="34" applyFont="1" applyBorder="1" applyAlignment="1" applyProtection="1">
      <alignment horizontal="left" vertical="center" wrapText="1"/>
    </xf>
    <xf numFmtId="1" fontId="35" fillId="18" borderId="3" xfId="6" applyNumberFormat="1" applyFont="1" applyFill="1" applyBorder="1" applyAlignment="1" applyProtection="1">
      <alignment horizontal="center" vertical="center"/>
    </xf>
    <xf numFmtId="3" fontId="35" fillId="7" borderId="3" xfId="8" applyNumberFormat="1" applyFont="1" applyFill="1" applyBorder="1" applyAlignment="1" applyProtection="1">
      <alignment horizontal="center" vertical="center"/>
    </xf>
    <xf numFmtId="9" fontId="35" fillId="18" borderId="3" xfId="6" applyFont="1" applyFill="1" applyBorder="1" applyAlignment="1" applyProtection="1">
      <alignment horizontal="center" vertical="center"/>
    </xf>
    <xf numFmtId="3" fontId="17" fillId="7" borderId="3" xfId="8" applyNumberFormat="1" applyFont="1" applyFill="1" applyBorder="1" applyAlignment="1" applyProtection="1">
      <alignment horizontal="center" vertical="center"/>
    </xf>
    <xf numFmtId="9" fontId="17" fillId="5" borderId="3" xfId="8" applyFont="1" applyFill="1" applyBorder="1" applyAlignment="1" applyProtection="1">
      <alignment horizontal="center" vertical="center"/>
    </xf>
    <xf numFmtId="9" fontId="8" fillId="4" borderId="9" xfId="3" applyFont="1" applyFill="1" applyBorder="1" applyAlignment="1" applyProtection="1">
      <alignment horizontal="center" vertical="center"/>
    </xf>
    <xf numFmtId="1" fontId="17" fillId="0" borderId="2" xfId="8" applyNumberFormat="1" applyFont="1" applyBorder="1" applyAlignment="1" applyProtection="1">
      <alignment horizontal="center" vertical="center" wrapText="1"/>
    </xf>
    <xf numFmtId="9" fontId="35" fillId="7" borderId="3" xfId="8" applyFont="1" applyFill="1" applyBorder="1" applyAlignment="1" applyProtection="1">
      <alignment horizontal="center" vertical="center"/>
    </xf>
    <xf numFmtId="1" fontId="35" fillId="7" borderId="3" xfId="38" applyNumberFormat="1" applyFont="1" applyFill="1" applyBorder="1" applyAlignment="1" applyProtection="1">
      <alignment horizontal="center" vertical="center"/>
    </xf>
    <xf numFmtId="3" fontId="18" fillId="7" borderId="2" xfId="8" applyNumberFormat="1" applyFont="1" applyFill="1" applyBorder="1" applyAlignment="1" applyProtection="1">
      <alignment vertical="center"/>
    </xf>
    <xf numFmtId="9" fontId="18" fillId="5" borderId="2" xfId="8" applyFont="1" applyFill="1" applyBorder="1" applyAlignment="1" applyProtection="1">
      <alignment vertical="center"/>
    </xf>
    <xf numFmtId="3" fontId="18" fillId="7" borderId="3" xfId="36" applyNumberFormat="1" applyFont="1" applyFill="1" applyBorder="1" applyAlignment="1" applyProtection="1">
      <alignment horizontal="center" vertical="center"/>
    </xf>
    <xf numFmtId="3" fontId="35" fillId="7" borderId="3" xfId="36" applyNumberFormat="1" applyFont="1" applyFill="1" applyBorder="1" applyAlignment="1" applyProtection="1">
      <alignment horizontal="center" vertical="center"/>
    </xf>
    <xf numFmtId="4" fontId="35" fillId="7" borderId="3" xfId="36" applyNumberFormat="1" applyFont="1" applyFill="1" applyBorder="1" applyAlignment="1" applyProtection="1">
      <alignment horizontal="center" vertical="center"/>
    </xf>
    <xf numFmtId="0" fontId="0" fillId="0" borderId="0" xfId="0" applyProtection="1"/>
    <xf numFmtId="0" fontId="32" fillId="0" borderId="2" xfId="0" applyFont="1" applyBorder="1" applyAlignment="1" applyProtection="1">
      <alignment vertical="center"/>
    </xf>
    <xf numFmtId="0" fontId="32" fillId="0" borderId="41" xfId="0" applyFont="1" applyBorder="1" applyAlignment="1" applyProtection="1">
      <alignment horizontal="left" vertical="center" wrapText="1"/>
    </xf>
    <xf numFmtId="0" fontId="0" fillId="0" borderId="34" xfId="0" applyBorder="1" applyProtection="1"/>
    <xf numFmtId="0" fontId="0" fillId="0" borderId="1" xfId="0" applyBorder="1" applyProtection="1"/>
    <xf numFmtId="0" fontId="0" fillId="0" borderId="36" xfId="0" applyBorder="1" applyProtection="1"/>
    <xf numFmtId="0" fontId="42" fillId="0" borderId="34" xfId="0" applyFont="1" applyBorder="1" applyAlignment="1" applyProtection="1">
      <alignment vertical="center"/>
    </xf>
    <xf numFmtId="0" fontId="42" fillId="0" borderId="1" xfId="0" applyFont="1" applyBorder="1" applyAlignment="1" applyProtection="1">
      <alignment vertical="center"/>
    </xf>
    <xf numFmtId="0" fontId="42" fillId="0" borderId="36" xfId="0" applyFont="1" applyBorder="1" applyAlignment="1" applyProtection="1">
      <alignment vertical="center"/>
    </xf>
    <xf numFmtId="0" fontId="43" fillId="0" borderId="34" xfId="0" applyFont="1" applyBorder="1" applyAlignment="1" applyProtection="1">
      <alignment vertical="center"/>
    </xf>
    <xf numFmtId="0" fontId="30" fillId="0" borderId="36" xfId="0" applyFont="1" applyFill="1" applyBorder="1" applyAlignment="1" applyProtection="1">
      <alignment vertical="center" wrapText="1"/>
    </xf>
    <xf numFmtId="0" fontId="43" fillId="0" borderId="36" xfId="0" applyFont="1" applyBorder="1" applyAlignment="1" applyProtection="1">
      <alignment vertical="center"/>
    </xf>
    <xf numFmtId="0" fontId="40" fillId="0" borderId="34" xfId="0" applyFont="1" applyBorder="1" applyAlignment="1" applyProtection="1"/>
    <xf numFmtId="14" fontId="17" fillId="0" borderId="2" xfId="0" applyNumberFormat="1" applyFont="1" applyBorder="1" applyAlignment="1" applyProtection="1">
      <alignment horizontal="center" vertical="center" wrapText="1"/>
    </xf>
    <xf numFmtId="0" fontId="0" fillId="0" borderId="34" xfId="0" applyBorder="1" applyAlignment="1" applyProtection="1">
      <alignment horizontal="left" vertical="center"/>
    </xf>
    <xf numFmtId="0" fontId="40" fillId="0" borderId="1" xfId="0" applyFont="1" applyBorder="1" applyAlignment="1" applyProtection="1">
      <alignment vertical="center"/>
    </xf>
    <xf numFmtId="0" fontId="0" fillId="0" borderId="1" xfId="0" applyBorder="1" applyAlignment="1" applyProtection="1">
      <alignment vertical="center"/>
    </xf>
    <xf numFmtId="0" fontId="40" fillId="0" borderId="36" xfId="0" applyFont="1" applyBorder="1" applyAlignment="1" applyProtection="1">
      <alignment vertical="center"/>
    </xf>
    <xf numFmtId="0" fontId="0" fillId="0" borderId="36" xfId="0" applyBorder="1" applyAlignment="1" applyProtection="1">
      <alignment horizontal="center"/>
    </xf>
    <xf numFmtId="0" fontId="40" fillId="0" borderId="34" xfId="0" applyFont="1" applyBorder="1" applyAlignment="1" applyProtection="1">
      <alignment vertical="center"/>
    </xf>
    <xf numFmtId="0" fontId="0" fillId="0" borderId="1" xfId="0" applyBorder="1" applyAlignment="1" applyProtection="1"/>
    <xf numFmtId="0" fontId="0" fillId="0" borderId="34" xfId="0" applyBorder="1" applyAlignment="1" applyProtection="1">
      <alignment vertical="center"/>
    </xf>
    <xf numFmtId="0" fontId="0" fillId="0" borderId="36" xfId="0" applyBorder="1" applyAlignment="1" applyProtection="1">
      <alignment vertical="center"/>
    </xf>
    <xf numFmtId="0" fontId="0" fillId="0" borderId="36" xfId="0" applyBorder="1" applyAlignment="1" applyProtection="1"/>
    <xf numFmtId="0" fontId="0" fillId="0" borderId="34" xfId="0" applyBorder="1" applyAlignment="1" applyProtection="1">
      <alignment wrapText="1"/>
    </xf>
    <xf numFmtId="0" fontId="0" fillId="0" borderId="1" xfId="0" applyBorder="1" applyAlignment="1" applyProtection="1">
      <alignment wrapText="1"/>
    </xf>
    <xf numFmtId="0" fontId="0" fillId="0" borderId="34" xfId="0" applyBorder="1" applyAlignment="1" applyProtection="1"/>
    <xf numFmtId="0" fontId="21" fillId="0" borderId="2" xfId="0" applyFont="1" applyBorder="1" applyAlignment="1" applyProtection="1">
      <alignment horizontal="center" vertical="center" wrapText="1"/>
    </xf>
    <xf numFmtId="0" fontId="0" fillId="0" borderId="35" xfId="0" applyBorder="1" applyAlignment="1" applyProtection="1"/>
    <xf numFmtId="0" fontId="0" fillId="0" borderId="27" xfId="0" applyBorder="1" applyAlignment="1" applyProtection="1"/>
    <xf numFmtId="0" fontId="0" fillId="0" borderId="23" xfId="0" applyBorder="1" applyAlignment="1" applyProtection="1"/>
    <xf numFmtId="0" fontId="40" fillId="0" borderId="1" xfId="0" applyFont="1" applyBorder="1" applyAlignment="1" applyProtection="1"/>
    <xf numFmtId="0" fontId="40" fillId="0" borderId="1" xfId="0" applyFont="1" applyBorder="1" applyProtection="1"/>
    <xf numFmtId="0" fontId="40" fillId="0" borderId="1" xfId="0" applyFont="1" applyBorder="1" applyAlignment="1" applyProtection="1">
      <alignment horizontal="center"/>
    </xf>
    <xf numFmtId="0" fontId="44" fillId="0" borderId="1" xfId="0" applyFont="1" applyBorder="1" applyAlignment="1" applyProtection="1"/>
    <xf numFmtId="0" fontId="45" fillId="0" borderId="1" xfId="0" applyFont="1" applyFill="1" applyBorder="1" applyAlignment="1" applyProtection="1">
      <alignment vertical="center"/>
    </xf>
    <xf numFmtId="0" fontId="21" fillId="0" borderId="1" xfId="0" applyFont="1" applyFill="1" applyBorder="1" applyAlignment="1" applyProtection="1">
      <alignment horizontal="center" vertical="center" wrapText="1"/>
    </xf>
    <xf numFmtId="0" fontId="12" fillId="0" borderId="0" xfId="0" applyFont="1" applyAlignment="1" applyProtection="1">
      <alignment vertical="center"/>
    </xf>
    <xf numFmtId="0" fontId="12" fillId="0" borderId="0" xfId="0" applyFont="1" applyAlignment="1" applyProtection="1">
      <alignment horizontal="center" vertical="center"/>
    </xf>
    <xf numFmtId="0" fontId="6" fillId="0" borderId="0" xfId="0" applyFont="1" applyAlignment="1" applyProtection="1">
      <alignment vertical="center"/>
    </xf>
    <xf numFmtId="0" fontId="12" fillId="0" borderId="1" xfId="0" applyFont="1" applyBorder="1" applyAlignment="1" applyProtection="1">
      <alignment vertical="center"/>
    </xf>
    <xf numFmtId="0" fontId="12" fillId="0" borderId="1" xfId="0" applyFont="1" applyBorder="1" applyAlignment="1" applyProtection="1">
      <alignment horizontal="center" vertical="center"/>
    </xf>
    <xf numFmtId="0" fontId="6" fillId="0" borderId="1" xfId="0" applyFont="1" applyBorder="1" applyAlignment="1" applyProtection="1">
      <alignment vertical="center"/>
    </xf>
    <xf numFmtId="3" fontId="17" fillId="0" borderId="2" xfId="0" applyNumberFormat="1" applyFont="1" applyBorder="1" applyAlignment="1" applyProtection="1">
      <alignment horizontal="center" vertical="center" wrapText="1"/>
    </xf>
    <xf numFmtId="0" fontId="17" fillId="0" borderId="3" xfId="0" applyNumberFormat="1" applyFont="1" applyBorder="1" applyAlignment="1" applyProtection="1">
      <alignment horizontal="justify" vertical="center" wrapText="1"/>
    </xf>
    <xf numFmtId="0" fontId="17" fillId="0" borderId="31" xfId="0" applyFont="1" applyBorder="1" applyAlignment="1" applyProtection="1">
      <alignment horizontal="justify" vertical="center" wrapText="1"/>
    </xf>
    <xf numFmtId="0" fontId="17" fillId="0" borderId="6" xfId="20" applyFont="1" applyBorder="1" applyAlignment="1" applyProtection="1">
      <alignment horizontal="justify" vertical="center" wrapText="1"/>
    </xf>
    <xf numFmtId="3" fontId="35" fillId="0" borderId="3" xfId="5" applyNumberFormat="1" applyFont="1" applyBorder="1" applyAlignment="1" applyProtection="1">
      <alignment horizontal="center" vertical="center" wrapText="1"/>
    </xf>
    <xf numFmtId="9" fontId="35" fillId="0" borderId="3" xfId="6" applyFont="1" applyBorder="1" applyAlignment="1" applyProtection="1">
      <alignment horizontal="center" vertical="center" wrapText="1"/>
    </xf>
    <xf numFmtId="0" fontId="17" fillId="0" borderId="31" xfId="20" applyFont="1" applyBorder="1" applyAlignment="1" applyProtection="1">
      <alignment horizontal="justify" vertical="center" wrapText="1"/>
    </xf>
    <xf numFmtId="9" fontId="17" fillId="0" borderId="2" xfId="8" applyFont="1" applyFill="1" applyBorder="1" applyAlignment="1" applyProtection="1">
      <alignment horizontal="center" vertical="center" wrapText="1"/>
    </xf>
    <xf numFmtId="0" fontId="17" fillId="0" borderId="2" xfId="20" applyFont="1" applyBorder="1" applyAlignment="1" applyProtection="1">
      <alignment horizontal="justify" vertical="center" wrapText="1"/>
    </xf>
    <xf numFmtId="0" fontId="17" fillId="0" borderId="12" xfId="0" applyFont="1" applyBorder="1" applyAlignment="1" applyProtection="1">
      <alignment horizontal="justify" vertical="center" wrapText="1"/>
    </xf>
    <xf numFmtId="0" fontId="17" fillId="0" borderId="10" xfId="20" applyFont="1" applyBorder="1" applyAlignment="1" applyProtection="1">
      <alignment horizontal="justify" vertical="center" wrapText="1"/>
    </xf>
    <xf numFmtId="0" fontId="17" fillId="18" borderId="2" xfId="0" applyFont="1" applyFill="1" applyBorder="1" applyAlignment="1" applyProtection="1">
      <alignment horizontal="justify" vertical="center" wrapText="1"/>
    </xf>
    <xf numFmtId="9" fontId="17" fillId="18" borderId="2" xfId="8" applyFont="1" applyFill="1" applyBorder="1" applyAlignment="1" applyProtection="1">
      <alignment horizontal="center" vertical="center" wrapText="1"/>
    </xf>
    <xf numFmtId="0" fontId="17" fillId="18" borderId="3" xfId="0" applyFont="1" applyFill="1" applyBorder="1" applyAlignment="1" applyProtection="1">
      <alignment horizontal="center" vertical="center" wrapText="1"/>
    </xf>
    <xf numFmtId="0" fontId="17" fillId="18" borderId="3" xfId="0" applyFont="1" applyFill="1" applyBorder="1" applyAlignment="1" applyProtection="1">
      <alignment horizontal="justify" vertical="center" wrapText="1"/>
    </xf>
    <xf numFmtId="0" fontId="17" fillId="18" borderId="31" xfId="0" applyFont="1" applyFill="1" applyBorder="1" applyAlignment="1" applyProtection="1">
      <alignment horizontal="justify" vertical="center" wrapText="1"/>
    </xf>
    <xf numFmtId="0" fontId="17" fillId="18" borderId="6" xfId="20" applyFont="1" applyFill="1" applyBorder="1" applyAlignment="1" applyProtection="1">
      <alignment horizontal="justify" vertical="center" wrapText="1"/>
    </xf>
    <xf numFmtId="3" fontId="35" fillId="18" borderId="3" xfId="5" applyNumberFormat="1" applyFont="1" applyFill="1" applyBorder="1" applyAlignment="1" applyProtection="1">
      <alignment horizontal="center" vertical="center" wrapText="1"/>
    </xf>
    <xf numFmtId="0" fontId="17" fillId="0" borderId="11" xfId="20" applyFont="1" applyBorder="1" applyAlignment="1" applyProtection="1">
      <alignment horizontal="justify" vertical="center" wrapText="1"/>
    </xf>
    <xf numFmtId="9" fontId="17" fillId="0" borderId="2" xfId="0" applyNumberFormat="1" applyFont="1" applyBorder="1" applyAlignment="1" applyProtection="1">
      <alignment horizontal="center" vertical="center" wrapText="1"/>
    </xf>
    <xf numFmtId="0" fontId="35" fillId="0" borderId="2" xfId="0" applyFont="1" applyBorder="1" applyAlignment="1" applyProtection="1">
      <alignment horizontal="justify" vertical="top" wrapText="1" readingOrder="1"/>
    </xf>
    <xf numFmtId="9" fontId="17" fillId="18" borderId="2" xfId="6" applyFont="1" applyFill="1" applyBorder="1" applyAlignment="1" applyProtection="1">
      <alignment horizontal="center" vertical="center" wrapText="1"/>
    </xf>
    <xf numFmtId="9" fontId="17" fillId="18" borderId="2" xfId="0" applyNumberFormat="1" applyFont="1" applyFill="1" applyBorder="1" applyAlignment="1" applyProtection="1">
      <alignment horizontal="center" vertical="center" wrapText="1"/>
    </xf>
    <xf numFmtId="0" fontId="17" fillId="18" borderId="2" xfId="0" applyNumberFormat="1" applyFont="1" applyFill="1" applyBorder="1" applyAlignment="1" applyProtection="1">
      <alignment horizontal="justify" vertical="center" wrapText="1"/>
    </xf>
    <xf numFmtId="0" fontId="17" fillId="18" borderId="2" xfId="20" applyFont="1" applyFill="1" applyBorder="1" applyAlignment="1" applyProtection="1">
      <alignment horizontal="justify" vertical="center" wrapText="1"/>
    </xf>
    <xf numFmtId="9" fontId="35" fillId="18" borderId="2" xfId="5" applyNumberFormat="1" applyFont="1" applyFill="1" applyBorder="1" applyAlignment="1" applyProtection="1">
      <alignment horizontal="center" vertical="center" wrapText="1"/>
    </xf>
    <xf numFmtId="0" fontId="17" fillId="18" borderId="2" xfId="0" applyNumberFormat="1" applyFont="1" applyFill="1" applyBorder="1" applyAlignment="1" applyProtection="1">
      <alignment horizontal="center" vertical="center" wrapText="1"/>
    </xf>
    <xf numFmtId="9" fontId="17" fillId="0" borderId="2" xfId="6" applyFont="1" applyBorder="1" applyAlignment="1" applyProtection="1">
      <alignment horizontal="justify" vertical="center" wrapText="1"/>
    </xf>
    <xf numFmtId="9" fontId="35" fillId="0" borderId="3" xfId="5" applyNumberFormat="1" applyFont="1" applyBorder="1" applyAlignment="1" applyProtection="1">
      <alignment horizontal="center" vertical="center" wrapText="1"/>
    </xf>
    <xf numFmtId="0" fontId="17" fillId="0" borderId="3" xfId="0" applyNumberFormat="1" applyFont="1" applyBorder="1" applyAlignment="1" applyProtection="1">
      <alignment horizontal="center" vertical="center" wrapText="1"/>
    </xf>
    <xf numFmtId="1" fontId="17" fillId="0" borderId="2" xfId="0" applyNumberFormat="1" applyFont="1" applyBorder="1" applyAlignment="1" applyProtection="1">
      <alignment horizontal="center" vertical="center" wrapText="1"/>
    </xf>
    <xf numFmtId="1" fontId="35" fillId="0" borderId="3" xfId="5" applyNumberFormat="1" applyFont="1" applyBorder="1" applyAlignment="1" applyProtection="1">
      <alignment horizontal="center" vertical="center" wrapText="1"/>
    </xf>
    <xf numFmtId="9" fontId="17" fillId="0" borderId="3" xfId="6" applyFont="1" applyBorder="1" applyAlignment="1" applyProtection="1">
      <alignment horizontal="center" vertical="center" wrapText="1"/>
    </xf>
    <xf numFmtId="9" fontId="17" fillId="0" borderId="3" xfId="6" applyFont="1" applyBorder="1" applyAlignment="1" applyProtection="1">
      <alignment horizontal="justify" vertical="center" wrapText="1"/>
    </xf>
    <xf numFmtId="9" fontId="17" fillId="18" borderId="3" xfId="0" applyNumberFormat="1" applyFont="1" applyFill="1" applyBorder="1" applyAlignment="1" applyProtection="1">
      <alignment horizontal="center" vertical="center" wrapText="1"/>
    </xf>
    <xf numFmtId="0" fontId="17" fillId="18" borderId="3" xfId="9" applyFont="1" applyFill="1" applyBorder="1" applyAlignment="1" applyProtection="1">
      <alignment horizontal="justify" vertical="center" wrapText="1"/>
    </xf>
    <xf numFmtId="0" fontId="17" fillId="18" borderId="31" xfId="9" applyFont="1" applyFill="1" applyBorder="1" applyAlignment="1" applyProtection="1">
      <alignment horizontal="justify" vertical="center" wrapText="1"/>
    </xf>
    <xf numFmtId="0" fontId="17" fillId="18" borderId="2" xfId="34" applyFont="1" applyFill="1" applyBorder="1" applyAlignment="1" applyProtection="1">
      <alignment horizontal="justify" vertical="center" wrapText="1"/>
    </xf>
    <xf numFmtId="9" fontId="35" fillId="18" borderId="3" xfId="5" applyNumberFormat="1" applyFont="1" applyFill="1" applyBorder="1" applyAlignment="1" applyProtection="1">
      <alignment horizontal="center" vertical="center" wrapText="1"/>
    </xf>
    <xf numFmtId="9" fontId="17" fillId="18" borderId="2" xfId="34" applyNumberFormat="1" applyFont="1" applyFill="1" applyBorder="1" applyAlignment="1" applyProtection="1">
      <alignment horizontal="center" vertical="center" wrapText="1"/>
    </xf>
    <xf numFmtId="0" fontId="17" fillId="18" borderId="2" xfId="9" applyFont="1" applyFill="1" applyBorder="1" applyAlignment="1" applyProtection="1">
      <alignment horizontal="justify" vertical="center" wrapText="1"/>
    </xf>
    <xf numFmtId="0" fontId="17" fillId="18" borderId="3" xfId="9" applyFont="1" applyFill="1" applyBorder="1" applyAlignment="1" applyProtection="1">
      <alignment horizontal="center" vertical="center" wrapText="1"/>
    </xf>
    <xf numFmtId="1" fontId="35" fillId="18" borderId="3" xfId="5" applyNumberFormat="1" applyFont="1" applyFill="1" applyBorder="1" applyAlignment="1" applyProtection="1">
      <alignment horizontal="center" vertical="center" wrapText="1"/>
    </xf>
    <xf numFmtId="10" fontId="17" fillId="0" borderId="3" xfId="0" applyNumberFormat="1" applyFont="1" applyBorder="1" applyAlignment="1" applyProtection="1">
      <alignment horizontal="center" vertical="center" wrapText="1"/>
    </xf>
    <xf numFmtId="0" fontId="17" fillId="0" borderId="3" xfId="32" applyFont="1" applyBorder="1" applyAlignment="1" applyProtection="1">
      <alignment horizontal="justify" vertical="center" wrapText="1"/>
    </xf>
    <xf numFmtId="1" fontId="38" fillId="0" borderId="3" xfId="36" applyNumberFormat="1" applyFont="1" applyFill="1" applyBorder="1" applyAlignment="1" applyProtection="1">
      <alignment horizontal="center" vertical="center" wrapText="1"/>
    </xf>
    <xf numFmtId="0" fontId="17" fillId="0" borderId="6" xfId="34" applyFont="1" applyBorder="1" applyAlignment="1" applyProtection="1">
      <alignment horizontal="justify" vertical="center" wrapText="1"/>
    </xf>
    <xf numFmtId="9" fontId="17" fillId="0" borderId="3" xfId="36" applyNumberFormat="1" applyFont="1" applyBorder="1" applyAlignment="1" applyProtection="1">
      <alignment horizontal="center" vertical="center" wrapText="1"/>
    </xf>
    <xf numFmtId="167" fontId="17" fillId="18" borderId="3" xfId="36" applyNumberFormat="1" applyFont="1" applyFill="1" applyBorder="1" applyAlignment="1" applyProtection="1">
      <alignment horizontal="center" vertical="center" wrapText="1"/>
    </xf>
    <xf numFmtId="0" fontId="17" fillId="18" borderId="3" xfId="36" applyNumberFormat="1" applyFont="1" applyFill="1" applyBorder="1" applyAlignment="1" applyProtection="1">
      <alignment horizontal="center" vertical="center" wrapText="1"/>
    </xf>
    <xf numFmtId="0" fontId="17" fillId="0" borderId="3" xfId="34" applyFont="1" applyBorder="1" applyAlignment="1" applyProtection="1">
      <alignment horizontal="justify" vertical="center" wrapText="1"/>
    </xf>
    <xf numFmtId="0" fontId="35" fillId="18" borderId="2" xfId="0" applyFont="1" applyFill="1" applyBorder="1" applyAlignment="1" applyProtection="1">
      <alignment horizontal="justify" vertical="top" wrapText="1" readingOrder="1"/>
    </xf>
    <xf numFmtId="0" fontId="17" fillId="18" borderId="6" xfId="34" applyFont="1" applyFill="1" applyBorder="1" applyAlignment="1" applyProtection="1">
      <alignment horizontal="justify" vertical="center" wrapText="1"/>
    </xf>
    <xf numFmtId="1" fontId="17" fillId="18" borderId="3" xfId="5" applyNumberFormat="1" applyFont="1" applyFill="1" applyBorder="1" applyAlignment="1" applyProtection="1">
      <alignment horizontal="center" vertical="center" wrapText="1"/>
    </xf>
    <xf numFmtId="0" fontId="17" fillId="0" borderId="3" xfId="36" applyNumberFormat="1" applyFont="1" applyBorder="1" applyAlignment="1" applyProtection="1">
      <alignment horizontal="center" vertical="center" wrapText="1"/>
    </xf>
    <xf numFmtId="0" fontId="12" fillId="0" borderId="1" xfId="1" applyFont="1" applyBorder="1" applyAlignment="1" applyProtection="1">
      <alignment horizontal="center" vertical="center"/>
    </xf>
    <xf numFmtId="0" fontId="12" fillId="0" borderId="1" xfId="1" applyFont="1" applyBorder="1" applyAlignment="1" applyProtection="1">
      <alignment vertical="center"/>
    </xf>
    <xf numFmtId="0" fontId="22" fillId="3" borderId="32" xfId="0" applyFont="1" applyFill="1" applyBorder="1" applyAlignment="1" applyProtection="1"/>
    <xf numFmtId="0" fontId="21" fillId="3" borderId="17" xfId="0" applyFont="1" applyFill="1" applyBorder="1" applyAlignment="1" applyProtection="1"/>
    <xf numFmtId="0" fontId="22" fillId="3" borderId="31" xfId="0" applyFont="1" applyFill="1" applyBorder="1" applyAlignment="1" applyProtection="1">
      <alignment horizontal="left"/>
    </xf>
    <xf numFmtId="0" fontId="21" fillId="3" borderId="10" xfId="0" applyFont="1" applyFill="1" applyBorder="1" applyAlignment="1" applyProtection="1">
      <alignment horizontal="left"/>
    </xf>
    <xf numFmtId="0" fontId="22" fillId="3" borderId="33" xfId="0" applyFont="1" applyFill="1" applyBorder="1" applyAlignment="1" applyProtection="1"/>
    <xf numFmtId="0" fontId="21" fillId="3" borderId="21" xfId="0" applyFont="1" applyFill="1" applyBorder="1" applyAlignment="1" applyProtection="1"/>
    <xf numFmtId="0" fontId="34" fillId="0" borderId="2" xfId="0" applyFont="1" applyBorder="1" applyAlignment="1" applyProtection="1">
      <alignment vertical="center"/>
    </xf>
    <xf numFmtId="0" fontId="17" fillId="0" borderId="1" xfId="0" applyFont="1" applyBorder="1" applyAlignment="1" applyProtection="1">
      <alignment vertical="center"/>
    </xf>
    <xf numFmtId="0" fontId="17" fillId="2" borderId="2" xfId="1" applyFont="1" applyFill="1" applyBorder="1" applyAlignment="1" applyProtection="1">
      <alignment horizontal="center" vertical="center" wrapText="1"/>
    </xf>
    <xf numFmtId="0" fontId="17" fillId="0" borderId="6" xfId="20" applyFont="1" applyBorder="1" applyAlignment="1" applyProtection="1">
      <alignment horizontal="left" vertical="center" wrapText="1"/>
    </xf>
    <xf numFmtId="0" fontId="17" fillId="0" borderId="6" xfId="34" applyFont="1" applyBorder="1" applyAlignment="1" applyProtection="1">
      <alignment horizontal="left" vertical="center" wrapText="1"/>
    </xf>
    <xf numFmtId="0" fontId="17" fillId="0" borderId="3" xfId="0" applyFont="1" applyBorder="1" applyAlignment="1" applyProtection="1">
      <alignment horizontal="left" vertical="center" wrapText="1"/>
    </xf>
    <xf numFmtId="0" fontId="12" fillId="0" borderId="1" xfId="1" applyFont="1" applyFill="1" applyBorder="1" applyAlignment="1" applyProtection="1">
      <alignment vertical="center"/>
    </xf>
    <xf numFmtId="0" fontId="17" fillId="0" borderId="1" xfId="1" applyFont="1" applyAlignment="1" applyProtection="1">
      <alignment horizontal="left" vertical="center"/>
    </xf>
    <xf numFmtId="0" fontId="23" fillId="0" borderId="2" xfId="1" applyFont="1" applyBorder="1" applyAlignment="1" applyProtection="1">
      <alignment horizontal="center" vertical="top" wrapText="1"/>
    </xf>
    <xf numFmtId="0" fontId="24" fillId="0" borderId="2" xfId="1" applyFont="1" applyBorder="1" applyAlignment="1" applyProtection="1">
      <alignment horizontal="center" vertical="top" wrapText="1"/>
    </xf>
    <xf numFmtId="0" fontId="17" fillId="0" borderId="2" xfId="34" applyFont="1" applyBorder="1" applyAlignment="1" applyProtection="1">
      <alignment horizontal="left" vertical="center" wrapText="1"/>
    </xf>
    <xf numFmtId="0" fontId="17" fillId="0" borderId="6" xfId="34" applyFont="1" applyBorder="1" applyAlignment="1" applyProtection="1">
      <alignment horizontal="center" vertical="center" wrapText="1"/>
    </xf>
    <xf numFmtId="0" fontId="35" fillId="0" borderId="3" xfId="36" applyNumberFormat="1" applyFont="1" applyBorder="1" applyAlignment="1" applyProtection="1">
      <alignment horizontal="center" vertical="center" wrapText="1"/>
    </xf>
    <xf numFmtId="0" fontId="35" fillId="0" borderId="3" xfId="36" applyNumberFormat="1" applyFont="1" applyFill="1" applyBorder="1" applyAlignment="1" applyProtection="1">
      <alignment horizontal="center" vertical="center" wrapText="1"/>
    </xf>
    <xf numFmtId="3" fontId="35" fillId="7" borderId="3" xfId="0" applyNumberFormat="1" applyFont="1" applyFill="1" applyBorder="1" applyAlignment="1" applyProtection="1">
      <alignment horizontal="center" vertical="center"/>
    </xf>
    <xf numFmtId="0" fontId="12" fillId="0" borderId="1" xfId="1" applyFont="1" applyAlignment="1" applyProtection="1">
      <alignment horizontal="center" vertical="center"/>
    </xf>
    <xf numFmtId="0" fontId="12" fillId="0" borderId="1" xfId="1" applyFont="1" applyAlignment="1" applyProtection="1">
      <alignment vertical="center"/>
    </xf>
    <xf numFmtId="165" fontId="8" fillId="0" borderId="2" xfId="1" applyNumberFormat="1" applyFont="1" applyBorder="1" applyAlignment="1" applyProtection="1">
      <alignment horizontal="center" vertical="center" wrapText="1"/>
    </xf>
    <xf numFmtId="14" fontId="17" fillId="0" borderId="1" xfId="1" applyNumberFormat="1" applyFont="1" applyAlignment="1" applyProtection="1">
      <alignment vertical="center"/>
    </xf>
    <xf numFmtId="0" fontId="8" fillId="0" borderId="1" xfId="1" applyFont="1" applyAlignment="1" applyProtection="1">
      <alignment horizontal="center" vertical="center"/>
    </xf>
    <xf numFmtId="0" fontId="6" fillId="0" borderId="1" xfId="1" applyFont="1" applyAlignment="1" applyProtection="1">
      <alignment horizontal="left" vertical="center"/>
    </xf>
    <xf numFmtId="0" fontId="12" fillId="0" borderId="1" xfId="1" applyFont="1" applyAlignment="1" applyProtection="1">
      <alignment vertical="center" wrapText="1"/>
    </xf>
    <xf numFmtId="0" fontId="17" fillId="0" borderId="2" xfId="34" applyFont="1" applyBorder="1" applyAlignment="1" applyProtection="1">
      <alignment horizontal="center" vertical="center" wrapText="1"/>
    </xf>
    <xf numFmtId="0" fontId="17" fillId="0" borderId="2" xfId="0" applyFont="1" applyBorder="1" applyAlignment="1" applyProtection="1">
      <alignment vertical="center" wrapText="1"/>
    </xf>
    <xf numFmtId="0" fontId="23" fillId="0" borderId="2" xfId="1" applyFont="1" applyBorder="1" applyAlignment="1" applyProtection="1">
      <alignment horizontal="center" vertical="center" wrapText="1"/>
    </xf>
    <xf numFmtId="0" fontId="24" fillId="0" borderId="2" xfId="1" applyFont="1" applyBorder="1" applyAlignment="1" applyProtection="1">
      <alignment horizontal="center" vertical="center" wrapText="1"/>
    </xf>
    <xf numFmtId="0" fontId="23" fillId="7" borderId="2" xfId="1" applyFont="1" applyFill="1" applyBorder="1" applyAlignment="1" applyProtection="1">
      <alignment horizontal="center" vertical="center" wrapText="1"/>
    </xf>
    <xf numFmtId="0" fontId="24" fillId="7" borderId="2" xfId="1" applyFont="1" applyFill="1" applyBorder="1" applyAlignment="1" applyProtection="1">
      <alignment horizontal="center" vertical="center" wrapText="1"/>
    </xf>
    <xf numFmtId="3" fontId="38" fillId="7" borderId="3" xfId="0" applyNumberFormat="1" applyFont="1" applyFill="1" applyBorder="1" applyAlignment="1" applyProtection="1">
      <alignment horizontal="center" vertical="center"/>
    </xf>
    <xf numFmtId="0" fontId="17" fillId="0" borderId="2" xfId="20" applyFont="1" applyBorder="1" applyAlignment="1" applyProtection="1">
      <alignment horizontal="left" vertical="center" wrapText="1"/>
    </xf>
    <xf numFmtId="0" fontId="20" fillId="0" borderId="6" xfId="20" applyFont="1" applyBorder="1" applyAlignment="1" applyProtection="1">
      <alignment horizontal="center" vertical="center" wrapText="1"/>
    </xf>
    <xf numFmtId="0" fontId="39" fillId="0" borderId="0" xfId="0" applyFont="1" applyAlignment="1" applyProtection="1">
      <alignment horizontal="center" vertical="center" wrapText="1"/>
    </xf>
    <xf numFmtId="4" fontId="35" fillId="7" borderId="3" xfId="7" applyNumberFormat="1" applyFont="1" applyFill="1" applyBorder="1" applyAlignment="1" applyProtection="1">
      <alignment horizontal="center" vertical="center"/>
    </xf>
    <xf numFmtId="3" fontId="17" fillId="0" borderId="3" xfId="0" applyNumberFormat="1" applyFont="1" applyBorder="1" applyAlignment="1" applyProtection="1">
      <alignment horizontal="center" vertical="center" wrapText="1"/>
    </xf>
    <xf numFmtId="0" fontId="35" fillId="0" borderId="3" xfId="7" applyNumberFormat="1" applyFont="1" applyBorder="1" applyAlignment="1" applyProtection="1">
      <alignment horizontal="center" vertical="center" wrapText="1"/>
    </xf>
    <xf numFmtId="0" fontId="35" fillId="0" borderId="3" xfId="7" applyNumberFormat="1" applyFont="1" applyFill="1" applyBorder="1" applyAlignment="1" applyProtection="1">
      <alignment horizontal="center" vertical="center" wrapText="1"/>
    </xf>
    <xf numFmtId="166" fontId="17" fillId="0" borderId="3" xfId="0" applyNumberFormat="1" applyFont="1" applyBorder="1" applyAlignment="1" applyProtection="1">
      <alignment horizontal="center" vertical="center" wrapText="1"/>
    </xf>
    <xf numFmtId="166" fontId="35" fillId="7" borderId="3" xfId="0" applyNumberFormat="1" applyFont="1" applyFill="1" applyBorder="1" applyAlignment="1" applyProtection="1">
      <alignment horizontal="center" vertical="center"/>
    </xf>
    <xf numFmtId="4" fontId="35" fillId="7" borderId="3" xfId="0" applyNumberFormat="1" applyFont="1" applyFill="1" applyBorder="1" applyAlignment="1" applyProtection="1">
      <alignment horizontal="center"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8" fillId="0" borderId="2" xfId="0" applyFont="1" applyBorder="1" applyAlignment="1" applyProtection="1">
      <alignment vertical="center"/>
    </xf>
    <xf numFmtId="0" fontId="8" fillId="0" borderId="2" xfId="1" applyFont="1" applyBorder="1" applyAlignment="1" applyProtection="1">
      <alignment horizontal="center" vertical="top" wrapText="1"/>
    </xf>
    <xf numFmtId="0" fontId="8" fillId="7" borderId="2" xfId="1" applyFont="1" applyFill="1" applyBorder="1" applyAlignment="1" applyProtection="1">
      <alignment horizontal="center" vertical="top" wrapText="1"/>
    </xf>
    <xf numFmtId="0" fontId="17" fillId="0" borderId="3" xfId="35" applyFont="1" applyBorder="1" applyAlignment="1" applyProtection="1">
      <alignment horizontal="center" vertical="center" wrapText="1"/>
    </xf>
    <xf numFmtId="0" fontId="5" fillId="0" borderId="37" xfId="34" applyBorder="1" applyAlignment="1" applyProtection="1">
      <alignment horizontal="left" vertical="center" wrapText="1"/>
    </xf>
    <xf numFmtId="0" fontId="17" fillId="0" borderId="37" xfId="34" applyFont="1" applyBorder="1" applyAlignment="1" applyProtection="1">
      <alignment horizontal="left" vertical="center" wrapText="1"/>
    </xf>
    <xf numFmtId="0" fontId="17" fillId="0" borderId="2" xfId="23" applyFont="1" applyBorder="1" applyAlignment="1" applyProtection="1">
      <alignment horizontal="left" vertical="center" wrapText="1"/>
    </xf>
    <xf numFmtId="0" fontId="5" fillId="0" borderId="2" xfId="34" applyBorder="1" applyAlignment="1" applyProtection="1">
      <alignment horizontal="justify" vertical="center" wrapText="1"/>
    </xf>
    <xf numFmtId="0" fontId="17" fillId="0" borderId="2" xfId="34" applyFont="1" applyBorder="1" applyAlignment="1" applyProtection="1">
      <alignment horizontal="justify" vertical="center" wrapText="1"/>
    </xf>
    <xf numFmtId="0" fontId="17" fillId="0" borderId="2" xfId="9" applyFont="1" applyBorder="1" applyAlignment="1" applyProtection="1">
      <alignment horizontal="center" vertical="center" wrapText="1"/>
    </xf>
    <xf numFmtId="0" fontId="20" fillId="0" borderId="2" xfId="34" applyFont="1" applyBorder="1" applyAlignment="1" applyProtection="1">
      <alignment horizontal="left" vertical="center" wrapText="1"/>
    </xf>
    <xf numFmtId="0" fontId="5" fillId="0" borderId="2" xfId="34" applyBorder="1" applyAlignment="1" applyProtection="1">
      <alignment horizontal="left" vertical="center" wrapText="1"/>
    </xf>
    <xf numFmtId="1" fontId="35" fillId="7" borderId="3" xfId="9" applyNumberFormat="1" applyFont="1" applyFill="1" applyBorder="1" applyAlignment="1" applyProtection="1">
      <alignment horizontal="center" vertical="center"/>
    </xf>
    <xf numFmtId="0" fontId="17" fillId="0" borderId="1" xfId="1" applyFont="1" applyAlignment="1" applyProtection="1">
      <alignment horizontal="center" vertical="center"/>
    </xf>
    <xf numFmtId="0" fontId="17" fillId="0" borderId="1" xfId="1" applyFont="1" applyAlignment="1" applyProtection="1">
      <alignment vertical="center" wrapText="1"/>
    </xf>
    <xf numFmtId="0" fontId="17" fillId="0" borderId="1" xfId="0" applyFont="1" applyBorder="1" applyAlignment="1" applyProtection="1">
      <alignment vertical="center" wrapText="1"/>
    </xf>
    <xf numFmtId="10" fontId="17" fillId="0" borderId="2" xfId="0" applyNumberFormat="1" applyFont="1" applyBorder="1" applyAlignment="1" applyProtection="1">
      <alignment horizontal="center" vertical="center" wrapText="1"/>
    </xf>
    <xf numFmtId="0" fontId="17" fillId="0" borderId="2" xfId="32" applyFont="1" applyBorder="1" applyAlignment="1" applyProtection="1">
      <alignment vertical="center" wrapText="1"/>
    </xf>
    <xf numFmtId="0" fontId="17" fillId="0" borderId="3" xfId="34" applyFont="1" applyBorder="1" applyAlignment="1" applyProtection="1">
      <alignment vertical="center" wrapText="1"/>
    </xf>
    <xf numFmtId="0" fontId="6" fillId="0" borderId="0" xfId="0" applyFont="1" applyAlignment="1" applyProtection="1">
      <alignment horizontal="center" vertical="center"/>
    </xf>
    <xf numFmtId="0" fontId="17" fillId="2" borderId="2" xfId="1" applyFont="1" applyFill="1" applyBorder="1" applyAlignment="1" applyProtection="1">
      <alignment vertical="center" wrapText="1"/>
    </xf>
    <xf numFmtId="0" fontId="17" fillId="2" borderId="3" xfId="1" applyFont="1" applyFill="1" applyBorder="1" applyAlignment="1" applyProtection="1">
      <alignment horizontal="center" vertical="center" wrapText="1"/>
    </xf>
    <xf numFmtId="0" fontId="17" fillId="0" borderId="3" xfId="34" applyFont="1" applyBorder="1" applyAlignment="1" applyProtection="1">
      <alignment horizontal="center" vertical="center" wrapText="1"/>
    </xf>
    <xf numFmtId="9" fontId="35" fillId="0" borderId="3" xfId="8" applyFont="1" applyBorder="1" applyAlignment="1" applyProtection="1">
      <alignment horizontal="center" vertical="center" wrapText="1"/>
    </xf>
    <xf numFmtId="9" fontId="35" fillId="0" borderId="3" xfId="8" applyFont="1" applyFill="1" applyBorder="1" applyAlignment="1" applyProtection="1">
      <alignment horizontal="center" vertical="center" wrapText="1"/>
    </xf>
    <xf numFmtId="9" fontId="17" fillId="3" borderId="3" xfId="0" applyNumberFormat="1" applyFont="1" applyFill="1" applyBorder="1" applyAlignment="1" applyProtection="1">
      <alignment horizontal="center" vertical="center" wrapText="1"/>
    </xf>
    <xf numFmtId="0" fontId="17" fillId="3" borderId="6" xfId="34" applyFont="1" applyFill="1" applyBorder="1" applyAlignment="1" applyProtection="1">
      <alignment horizontal="left" vertical="center" wrapText="1"/>
    </xf>
    <xf numFmtId="0" fontId="17" fillId="3" borderId="6" xfId="34" applyFont="1" applyFill="1" applyBorder="1" applyAlignment="1" applyProtection="1">
      <alignment horizontal="center" vertical="center" wrapText="1"/>
    </xf>
    <xf numFmtId="0" fontId="12" fillId="0" borderId="0" xfId="0" applyFont="1" applyAlignment="1" applyProtection="1">
      <alignment horizontal="right" vertical="center"/>
    </xf>
    <xf numFmtId="0" fontId="12" fillId="0" borderId="1" xfId="1" applyFont="1" applyAlignment="1" applyProtection="1">
      <alignment horizontal="right" vertical="center"/>
    </xf>
    <xf numFmtId="0" fontId="12" fillId="0" borderId="1" xfId="1" applyFont="1" applyAlignment="1" applyProtection="1">
      <alignment horizontal="right" vertical="center" wrapText="1"/>
    </xf>
    <xf numFmtId="0" fontId="17" fillId="2" borderId="2" xfId="1" applyFont="1" applyFill="1" applyBorder="1" applyAlignment="1" applyProtection="1">
      <alignment horizontal="left" vertical="center" wrapText="1"/>
    </xf>
    <xf numFmtId="0" fontId="17" fillId="0" borderId="6" xfId="34" applyFont="1" applyBorder="1" applyAlignment="1" applyProtection="1">
      <alignment horizontal="left" vertical="center"/>
    </xf>
    <xf numFmtId="1" fontId="17" fillId="0" borderId="3" xfId="0" applyNumberFormat="1" applyFont="1" applyBorder="1" applyAlignment="1" applyProtection="1">
      <alignment horizontal="center" vertical="center" wrapText="1"/>
    </xf>
    <xf numFmtId="167" fontId="35" fillId="0" borderId="3" xfId="36" applyNumberFormat="1" applyFont="1" applyBorder="1" applyAlignment="1" applyProtection="1">
      <alignment horizontal="center" vertical="center" wrapText="1"/>
    </xf>
    <xf numFmtId="0" fontId="20" fillId="0" borderId="6" xfId="34" applyFont="1" applyBorder="1" applyAlignment="1" applyProtection="1">
      <alignment horizontal="center" vertical="center"/>
    </xf>
    <xf numFmtId="0" fontId="17" fillId="0" borderId="3" xfId="7" applyNumberFormat="1" applyFont="1" applyBorder="1" applyAlignment="1" applyProtection="1">
      <alignment horizontal="center" vertical="center" wrapText="1"/>
    </xf>
    <xf numFmtId="9" fontId="17" fillId="7" borderId="3" xfId="8" applyFont="1" applyFill="1" applyBorder="1" applyAlignment="1" applyProtection="1">
      <alignment horizontal="center" vertical="center"/>
    </xf>
    <xf numFmtId="3" fontId="17" fillId="7" borderId="3" xfId="7" applyNumberFormat="1" applyFont="1" applyFill="1" applyBorder="1" applyAlignment="1" applyProtection="1">
      <alignment horizontal="center" vertical="center"/>
    </xf>
    <xf numFmtId="0" fontId="17" fillId="0" borderId="3" xfId="7" applyNumberFormat="1" applyFont="1" applyFill="1" applyBorder="1" applyAlignment="1" applyProtection="1">
      <alignment horizontal="center" vertical="center" wrapText="1"/>
    </xf>
    <xf numFmtId="3" fontId="17" fillId="7" borderId="3" xfId="6" applyNumberFormat="1" applyFont="1" applyFill="1" applyBorder="1" applyAlignment="1" applyProtection="1">
      <alignment horizontal="center" vertical="center"/>
    </xf>
    <xf numFmtId="3" fontId="17" fillId="7" borderId="3" xfId="0" applyNumberFormat="1" applyFont="1" applyFill="1" applyBorder="1" applyAlignment="1" applyProtection="1">
      <alignment horizontal="center" vertical="center"/>
    </xf>
    <xf numFmtId="0" fontId="17" fillId="0" borderId="2" xfId="0" applyFont="1" applyFill="1" applyBorder="1" applyAlignment="1" applyProtection="1">
      <alignment horizontal="justify" vertical="center" wrapText="1"/>
    </xf>
    <xf numFmtId="0" fontId="45" fillId="9" borderId="2" xfId="0" applyFont="1" applyFill="1" applyBorder="1" applyAlignment="1" applyProtection="1">
      <alignment horizontal="center" vertical="center"/>
    </xf>
    <xf numFmtId="0" fontId="5" fillId="0" borderId="1" xfId="23" applyAlignment="1">
      <alignment vertical="center"/>
    </xf>
    <xf numFmtId="0" fontId="22" fillId="3" borderId="3" xfId="23" applyFont="1" applyFill="1" applyBorder="1" applyAlignment="1">
      <alignment horizontal="left"/>
    </xf>
    <xf numFmtId="0" fontId="22" fillId="3" borderId="18" xfId="23" applyFont="1" applyFill="1" applyBorder="1" applyAlignment="1">
      <alignment horizontal="left"/>
    </xf>
    <xf numFmtId="0" fontId="21" fillId="3" borderId="5" xfId="23" applyFont="1" applyFill="1" applyBorder="1" applyAlignment="1">
      <alignment horizontal="left"/>
    </xf>
    <xf numFmtId="0" fontId="21" fillId="3" borderId="19" xfId="23" applyFont="1" applyFill="1" applyBorder="1" applyAlignment="1">
      <alignment horizontal="center"/>
    </xf>
    <xf numFmtId="0" fontId="8" fillId="7" borderId="2" xfId="23" applyFont="1" applyFill="1" applyBorder="1" applyAlignment="1">
      <alignment horizontal="left" vertical="center" wrapText="1"/>
    </xf>
    <xf numFmtId="0" fontId="8" fillId="7" borderId="2" xfId="23" applyFont="1" applyFill="1" applyBorder="1" applyAlignment="1">
      <alignment vertical="center" wrapText="1"/>
    </xf>
    <xf numFmtId="0" fontId="26" fillId="15" borderId="2" xfId="23" applyFont="1" applyFill="1" applyBorder="1" applyAlignment="1">
      <alignment horizontal="center" vertical="center"/>
    </xf>
    <xf numFmtId="0" fontId="8" fillId="7" borderId="2" xfId="9" applyFont="1" applyFill="1" applyBorder="1" applyAlignment="1">
      <alignment horizontal="left" vertical="center" wrapText="1"/>
    </xf>
    <xf numFmtId="0" fontId="8" fillId="7" borderId="2" xfId="9" applyFont="1" applyFill="1" applyBorder="1" applyAlignment="1">
      <alignment horizontal="left" vertical="center"/>
    </xf>
    <xf numFmtId="0" fontId="30" fillId="7" borderId="2" xfId="9" applyFont="1" applyFill="1" applyBorder="1" applyAlignment="1">
      <alignment horizontal="left" vertical="center" wrapText="1"/>
    </xf>
    <xf numFmtId="3" fontId="18" fillId="7" borderId="3" xfId="8" applyNumberFormat="1" applyFont="1" applyFill="1" applyBorder="1" applyAlignment="1" applyProtection="1">
      <alignment horizontal="center" vertical="center"/>
    </xf>
    <xf numFmtId="0" fontId="5" fillId="0" borderId="1" xfId="23" applyAlignment="1">
      <alignment horizontal="center" vertical="center"/>
    </xf>
    <xf numFmtId="0" fontId="27" fillId="0" borderId="1" xfId="23" applyFont="1" applyAlignment="1">
      <alignment horizontal="center" vertical="center"/>
    </xf>
    <xf numFmtId="0" fontId="5" fillId="0" borderId="1" xfId="23"/>
    <xf numFmtId="3" fontId="35" fillId="0" borderId="2" xfId="5" applyNumberFormat="1" applyFont="1" applyFill="1" applyBorder="1" applyAlignment="1" applyProtection="1">
      <alignment horizontal="center" vertical="center" wrapText="1"/>
    </xf>
    <xf numFmtId="164" fontId="17" fillId="18" borderId="2" xfId="8" applyNumberFormat="1" applyFont="1" applyFill="1" applyBorder="1" applyAlignment="1" applyProtection="1">
      <alignment horizontal="center" vertical="center" wrapText="1"/>
    </xf>
    <xf numFmtId="10" fontId="18" fillId="7" borderId="3" xfId="8" applyNumberFormat="1" applyFont="1" applyFill="1" applyBorder="1" applyAlignment="1" applyProtection="1">
      <alignment horizontal="center" vertical="center" wrapText="1"/>
    </xf>
    <xf numFmtId="164" fontId="35" fillId="7" borderId="3" xfId="8" applyNumberFormat="1" applyFont="1" applyFill="1" applyBorder="1" applyAlignment="1" applyProtection="1">
      <alignment horizontal="center" vertical="center"/>
    </xf>
    <xf numFmtId="165"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vertical="center" wrapText="1"/>
    </xf>
    <xf numFmtId="164" fontId="17" fillId="0" borderId="2" xfId="8" applyNumberFormat="1" applyFont="1" applyBorder="1" applyAlignment="1" applyProtection="1">
      <alignment horizontal="center" vertical="center" wrapText="1"/>
    </xf>
    <xf numFmtId="0" fontId="5" fillId="0" borderId="1" xfId="1" applyFont="1" applyBorder="1" applyAlignment="1" applyProtection="1">
      <alignment vertical="center"/>
    </xf>
    <xf numFmtId="0" fontId="6" fillId="0" borderId="1" xfId="1" applyFont="1" applyBorder="1" applyAlignment="1" applyProtection="1">
      <alignment horizontal="left" vertical="center"/>
    </xf>
    <xf numFmtId="0" fontId="8" fillId="3" borderId="3" xfId="0" applyFont="1" applyFill="1" applyBorder="1" applyAlignment="1" applyProtection="1">
      <alignment horizontal="left"/>
    </xf>
    <xf numFmtId="0" fontId="8" fillId="3" borderId="18" xfId="0" applyFont="1" applyFill="1" applyBorder="1" applyAlignment="1" applyProtection="1">
      <alignment horizontal="left"/>
    </xf>
    <xf numFmtId="0" fontId="17" fillId="3" borderId="5" xfId="0" applyFont="1" applyFill="1" applyBorder="1" applyAlignment="1" applyProtection="1">
      <alignment horizontal="left"/>
    </xf>
    <xf numFmtId="0" fontId="17" fillId="3" borderId="19" xfId="0" applyFont="1" applyFill="1" applyBorder="1" applyAlignment="1" applyProtection="1">
      <alignment horizontal="center"/>
    </xf>
    <xf numFmtId="0" fontId="8" fillId="0" borderId="2" xfId="1" applyFont="1" applyFill="1" applyBorder="1" applyAlignment="1" applyProtection="1">
      <alignment horizontal="center" vertical="center" wrapText="1"/>
    </xf>
    <xf numFmtId="9" fontId="35" fillId="0" borderId="2" xfId="0" applyNumberFormat="1" applyFont="1" applyBorder="1" applyAlignment="1" applyProtection="1">
      <alignment horizontal="center" vertical="center" wrapText="1" readingOrder="1"/>
    </xf>
    <xf numFmtId="0" fontId="35" fillId="0" borderId="2" xfId="0" applyFont="1" applyBorder="1" applyAlignment="1" applyProtection="1">
      <alignment horizontal="center" vertical="center" wrapText="1" readingOrder="1"/>
    </xf>
    <xf numFmtId="164" fontId="35" fillId="18" borderId="3" xfId="6" applyNumberFormat="1" applyFont="1" applyFill="1" applyBorder="1" applyAlignment="1" applyProtection="1">
      <alignment horizontal="center" vertical="center"/>
    </xf>
    <xf numFmtId="0" fontId="8" fillId="18" borderId="3" xfId="36" applyNumberFormat="1" applyFont="1" applyFill="1" applyBorder="1" applyAlignment="1" applyProtection="1">
      <alignment horizontal="center" vertical="center" wrapText="1"/>
    </xf>
    <xf numFmtId="9" fontId="8" fillId="0" borderId="2" xfId="8" applyFont="1" applyBorder="1" applyAlignment="1" applyProtection="1">
      <alignment horizontal="center" vertical="center" wrapText="1"/>
    </xf>
    <xf numFmtId="0" fontId="8" fillId="0" borderId="3" xfId="36" applyNumberFormat="1" applyFont="1" applyBorder="1" applyAlignment="1" applyProtection="1">
      <alignment horizontal="center" vertical="center" wrapText="1"/>
    </xf>
    <xf numFmtId="0" fontId="35" fillId="0" borderId="2" xfId="0" applyFont="1" applyBorder="1" applyAlignment="1" applyProtection="1">
      <alignment horizontal="justify" vertical="top" wrapText="1"/>
    </xf>
    <xf numFmtId="0" fontId="35" fillId="3" borderId="2" xfId="0" applyFont="1" applyFill="1" applyBorder="1" applyAlignment="1" applyProtection="1">
      <alignment horizontal="justify" vertical="top" wrapText="1"/>
    </xf>
    <xf numFmtId="9" fontId="35" fillId="0" borderId="2" xfId="36" applyNumberFormat="1" applyFont="1" applyFill="1" applyBorder="1" applyAlignment="1" applyProtection="1">
      <alignment vertical="center" wrapText="1"/>
      <protection locked="0"/>
    </xf>
    <xf numFmtId="0" fontId="35" fillId="0" borderId="2" xfId="36" applyNumberFormat="1" applyFont="1" applyBorder="1" applyAlignment="1" applyProtection="1">
      <alignment vertical="center" wrapText="1"/>
      <protection locked="0"/>
    </xf>
    <xf numFmtId="9" fontId="35" fillId="0" borderId="2" xfId="36" applyNumberFormat="1" applyFont="1" applyBorder="1" applyAlignment="1" applyProtection="1">
      <alignment vertical="center" wrapText="1"/>
      <protection locked="0"/>
    </xf>
    <xf numFmtId="9" fontId="18" fillId="7" borderId="3" xfId="8" applyFont="1" applyFill="1" applyBorder="1" applyAlignment="1" applyProtection="1">
      <alignment horizontal="center" vertical="center"/>
    </xf>
    <xf numFmtId="10" fontId="18" fillId="7" borderId="3" xfId="8" applyNumberFormat="1" applyFont="1" applyFill="1" applyBorder="1" applyAlignment="1" applyProtection="1">
      <alignment horizontal="center" vertical="center"/>
    </xf>
    <xf numFmtId="164" fontId="18" fillId="7" borderId="3" xfId="8" applyNumberFormat="1" applyFont="1" applyFill="1" applyBorder="1" applyAlignment="1" applyProtection="1">
      <alignment horizontal="center" vertical="center"/>
    </xf>
    <xf numFmtId="3" fontId="18" fillId="7" borderId="3" xfId="42" applyNumberFormat="1" applyFont="1" applyFill="1" applyBorder="1" applyAlignment="1" applyProtection="1">
      <alignment horizontal="center" vertical="center"/>
    </xf>
    <xf numFmtId="0" fontId="18" fillId="0" borderId="3" xfId="42" applyNumberFormat="1" applyFont="1" applyBorder="1" applyAlignment="1" applyProtection="1">
      <alignment horizontal="center" vertical="center" wrapText="1"/>
    </xf>
    <xf numFmtId="0" fontId="49" fillId="0" borderId="46" xfId="36" applyNumberFormat="1" applyFont="1" applyBorder="1" applyAlignment="1" applyProtection="1">
      <alignment horizontal="center" vertical="center" wrapText="1"/>
    </xf>
    <xf numFmtId="9" fontId="49" fillId="20" borderId="46" xfId="8" applyFont="1" applyFill="1" applyBorder="1" applyAlignment="1" applyProtection="1">
      <alignment horizontal="center" vertical="center"/>
    </xf>
    <xf numFmtId="3" fontId="49" fillId="20" borderId="46" xfId="36" applyNumberFormat="1" applyFont="1" applyFill="1" applyBorder="1" applyAlignment="1" applyProtection="1">
      <alignment horizontal="center" vertical="center"/>
    </xf>
    <xf numFmtId="3" fontId="18" fillId="7" borderId="46" xfId="7" applyNumberFormat="1" applyFont="1" applyFill="1" applyBorder="1" applyAlignment="1" applyProtection="1">
      <alignment horizontal="center" vertical="center"/>
    </xf>
    <xf numFmtId="3" fontId="38" fillId="7" borderId="46" xfId="7" applyNumberFormat="1" applyFont="1" applyFill="1" applyBorder="1" applyAlignment="1" applyProtection="1">
      <alignment horizontal="center" vertical="center"/>
    </xf>
    <xf numFmtId="9" fontId="38" fillId="7" borderId="46" xfId="8" applyFont="1" applyFill="1" applyBorder="1" applyAlignment="1" applyProtection="1">
      <alignment horizontal="center" vertical="center"/>
    </xf>
    <xf numFmtId="0" fontId="35" fillId="0" borderId="46" xfId="36" applyNumberFormat="1" applyFont="1" applyBorder="1" applyAlignment="1" applyProtection="1">
      <alignment horizontal="center" vertical="center" wrapText="1"/>
      <protection locked="0"/>
    </xf>
    <xf numFmtId="0" fontId="35" fillId="0" borderId="46" xfId="36" applyNumberFormat="1" applyFont="1" applyBorder="1" applyAlignment="1" applyProtection="1">
      <alignment horizontal="center" vertical="center" wrapText="1"/>
    </xf>
    <xf numFmtId="3" fontId="35" fillId="7" borderId="46" xfId="36" applyNumberFormat="1" applyFont="1" applyFill="1" applyBorder="1" applyAlignment="1" applyProtection="1">
      <alignment horizontal="center" vertical="center"/>
    </xf>
    <xf numFmtId="0" fontId="35" fillId="0" borderId="46" xfId="36" applyNumberFormat="1" applyFont="1" applyFill="1" applyBorder="1" applyAlignment="1" applyProtection="1">
      <alignment horizontal="center" vertical="center" wrapText="1"/>
      <protection locked="0"/>
    </xf>
    <xf numFmtId="0" fontId="35" fillId="0" borderId="46" xfId="36" applyNumberFormat="1" applyFont="1" applyFill="1" applyBorder="1" applyAlignment="1" applyProtection="1">
      <alignment horizontal="center" vertical="center" wrapText="1"/>
    </xf>
    <xf numFmtId="10" fontId="18" fillId="7" borderId="46" xfId="8" applyNumberFormat="1" applyFont="1" applyFill="1" applyBorder="1" applyAlignment="1" applyProtection="1">
      <alignment horizontal="center" vertical="center"/>
    </xf>
    <xf numFmtId="164" fontId="18" fillId="7" borderId="46" xfId="8" applyNumberFormat="1" applyFont="1" applyFill="1" applyBorder="1" applyAlignment="1" applyProtection="1">
      <alignment horizontal="center" vertical="center"/>
    </xf>
    <xf numFmtId="1" fontId="35" fillId="7" borderId="46" xfId="38" applyNumberFormat="1" applyFont="1" applyFill="1" applyBorder="1" applyAlignment="1" applyProtection="1">
      <alignment horizontal="center" vertical="center"/>
    </xf>
    <xf numFmtId="0" fontId="17" fillId="0" borderId="2" xfId="0" applyFont="1" applyBorder="1" applyAlignment="1" applyProtection="1">
      <alignment horizontal="justify" vertical="center" wrapText="1"/>
    </xf>
    <xf numFmtId="9" fontId="17" fillId="0" borderId="3" xfId="8" applyFont="1" applyBorder="1" applyAlignment="1" applyProtection="1">
      <alignment horizontal="center" vertical="center" wrapText="1"/>
    </xf>
    <xf numFmtId="9" fontId="17" fillId="0" borderId="5" xfId="8" applyFont="1" applyBorder="1" applyAlignment="1" applyProtection="1">
      <alignment horizontal="center" vertical="center" wrapText="1"/>
    </xf>
    <xf numFmtId="0" fontId="8" fillId="9" borderId="2" xfId="1" applyFont="1" applyFill="1" applyBorder="1" applyAlignment="1" applyProtection="1">
      <alignment horizontal="center" vertical="center" wrapText="1"/>
    </xf>
    <xf numFmtId="0" fontId="6" fillId="0" borderId="1" xfId="1" applyFont="1" applyAlignment="1" applyProtection="1">
      <alignment horizontal="left" vertical="center"/>
    </xf>
    <xf numFmtId="0" fontId="8" fillId="7" borderId="2" xfId="1" applyFont="1" applyFill="1" applyBorder="1" applyAlignment="1" applyProtection="1">
      <alignment horizontal="center" vertical="center" wrapText="1"/>
    </xf>
    <xf numFmtId="0" fontId="17" fillId="0" borderId="1" xfId="1" applyFont="1" applyAlignment="1" applyProtection="1">
      <alignment horizontal="left" vertical="center"/>
    </xf>
    <xf numFmtId="0" fontId="17" fillId="0" borderId="3" xfId="0" applyFont="1" applyBorder="1" applyAlignment="1" applyProtection="1">
      <alignment horizontal="justify" vertical="center" wrapText="1"/>
    </xf>
    <xf numFmtId="0" fontId="17" fillId="0" borderId="3" xfId="0" applyFont="1" applyBorder="1" applyAlignment="1" applyProtection="1">
      <alignment horizontal="center" vertical="center" wrapText="1"/>
    </xf>
    <xf numFmtId="0" fontId="17" fillId="0" borderId="1" xfId="1" applyFont="1" applyAlignment="1" applyProtection="1">
      <alignment vertical="center"/>
    </xf>
    <xf numFmtId="10" fontId="35" fillId="7" borderId="3" xfId="6" applyNumberFormat="1" applyFont="1" applyFill="1" applyBorder="1" applyAlignment="1" applyProtection="1">
      <alignment horizontal="center" vertical="center"/>
    </xf>
    <xf numFmtId="0" fontId="17" fillId="0" borderId="3" xfId="0" applyFont="1" applyBorder="1" applyAlignment="1" applyProtection="1">
      <alignment horizontal="center" vertical="center" wrapText="1"/>
    </xf>
    <xf numFmtId="3" fontId="35" fillId="0" borderId="3" xfId="42" applyNumberFormat="1" applyFont="1" applyFill="1" applyBorder="1" applyAlignment="1" applyProtection="1">
      <alignment horizontal="center" vertical="center" wrapText="1"/>
    </xf>
    <xf numFmtId="3" fontId="17" fillId="18" borderId="2" xfId="0" applyNumberFormat="1" applyFont="1" applyFill="1" applyBorder="1" applyAlignment="1" applyProtection="1">
      <alignment horizontal="center" vertical="center" wrapText="1"/>
    </xf>
    <xf numFmtId="164" fontId="17" fillId="18" borderId="2" xfId="0" applyNumberFormat="1" applyFont="1" applyFill="1" applyBorder="1" applyAlignment="1" applyProtection="1">
      <alignment horizontal="center" vertical="center" wrapText="1"/>
    </xf>
    <xf numFmtId="0" fontId="17" fillId="18" borderId="2" xfId="9" applyFont="1" applyFill="1" applyBorder="1" applyAlignment="1" applyProtection="1">
      <alignment horizontal="center" vertical="center" wrapText="1"/>
    </xf>
    <xf numFmtId="1" fontId="17" fillId="18" borderId="2" xfId="0" applyNumberFormat="1" applyFont="1" applyFill="1" applyBorder="1" applyAlignment="1" applyProtection="1">
      <alignment horizontal="center" vertical="center" wrapText="1"/>
    </xf>
    <xf numFmtId="0" fontId="17" fillId="18" borderId="2" xfId="0" applyFont="1" applyFill="1" applyBorder="1" applyAlignment="1" applyProtection="1">
      <alignment horizontal="center" vertical="center" wrapText="1"/>
    </xf>
    <xf numFmtId="0" fontId="22" fillId="3" borderId="32" xfId="0" applyFont="1" applyFill="1" applyBorder="1" applyProtection="1"/>
    <xf numFmtId="0" fontId="21" fillId="3" borderId="17" xfId="0" applyFont="1" applyFill="1" applyBorder="1" applyProtection="1"/>
    <xf numFmtId="0" fontId="22" fillId="3" borderId="33" xfId="0" applyFont="1" applyFill="1" applyBorder="1" applyProtection="1"/>
    <xf numFmtId="0" fontId="21" fillId="3" borderId="21" xfId="0" applyFont="1" applyFill="1" applyBorder="1" applyProtection="1"/>
    <xf numFmtId="9" fontId="18" fillId="0" borderId="3" xfId="8" applyFont="1" applyBorder="1" applyAlignment="1" applyProtection="1">
      <alignment horizontal="center" vertical="center" wrapText="1"/>
    </xf>
    <xf numFmtId="9" fontId="18" fillId="0" borderId="3" xfId="8" applyFont="1" applyFill="1" applyBorder="1" applyAlignment="1" applyProtection="1">
      <alignment horizontal="center" vertical="center" wrapText="1"/>
    </xf>
    <xf numFmtId="10" fontId="18" fillId="0" borderId="3" xfId="8" applyNumberFormat="1" applyFont="1" applyBorder="1" applyAlignment="1" applyProtection="1">
      <alignment horizontal="center" vertical="center" wrapText="1"/>
    </xf>
    <xf numFmtId="10" fontId="18" fillId="0" borderId="3" xfId="8" applyNumberFormat="1" applyFont="1" applyFill="1" applyBorder="1" applyAlignment="1" applyProtection="1">
      <alignment horizontal="center" vertical="center" wrapText="1"/>
    </xf>
    <xf numFmtId="164" fontId="18" fillId="0" borderId="46" xfId="8" applyNumberFormat="1" applyFont="1" applyFill="1" applyBorder="1" applyAlignment="1" applyProtection="1">
      <alignment horizontal="center" vertical="center" wrapText="1"/>
    </xf>
    <xf numFmtId="9" fontId="18" fillId="0" borderId="46" xfId="8" applyFont="1" applyFill="1" applyBorder="1" applyAlignment="1" applyProtection="1">
      <alignment horizontal="center" vertical="center" wrapText="1"/>
    </xf>
    <xf numFmtId="0" fontId="18" fillId="0" borderId="3" xfId="42" applyNumberFormat="1" applyFont="1" applyFill="1" applyBorder="1" applyAlignment="1" applyProtection="1">
      <alignment horizontal="center" vertical="center" wrapText="1"/>
    </xf>
    <xf numFmtId="165" fontId="8" fillId="0" borderId="1" xfId="1" applyNumberFormat="1" applyFont="1" applyAlignment="1" applyProtection="1">
      <alignment horizontal="center" vertical="center" wrapText="1"/>
    </xf>
    <xf numFmtId="0" fontId="20" fillId="0" borderId="6" xfId="34" applyFont="1" applyBorder="1" applyAlignment="1" applyProtection="1">
      <alignment horizontal="left" vertical="center"/>
    </xf>
    <xf numFmtId="0" fontId="17" fillId="0" borderId="2" xfId="1" applyFont="1" applyBorder="1" applyAlignment="1" applyProtection="1">
      <alignment horizontal="center" vertical="center" wrapText="1"/>
    </xf>
    <xf numFmtId="9" fontId="35" fillId="0" borderId="3" xfId="36" applyNumberFormat="1" applyFont="1" applyBorder="1" applyAlignment="1" applyProtection="1">
      <alignment horizontal="center" vertical="center" wrapText="1"/>
    </xf>
    <xf numFmtId="0" fontId="38" fillId="0" borderId="46" xfId="7" applyNumberFormat="1" applyFont="1" applyBorder="1" applyAlignment="1" applyProtection="1">
      <alignment horizontal="center" vertical="center" wrapText="1"/>
    </xf>
    <xf numFmtId="0" fontId="38" fillId="0" borderId="46" xfId="7" applyNumberFormat="1" applyFont="1" applyFill="1" applyBorder="1" applyAlignment="1" applyProtection="1">
      <alignment horizontal="center" vertical="center" wrapText="1"/>
    </xf>
    <xf numFmtId="3" fontId="17" fillId="0" borderId="6" xfId="34" applyNumberFormat="1" applyFont="1" applyBorder="1" applyAlignment="1" applyProtection="1">
      <alignment horizontal="center" vertical="center" wrapText="1"/>
    </xf>
    <xf numFmtId="9" fontId="38" fillId="0" borderId="46" xfId="8" applyFont="1" applyBorder="1" applyAlignment="1" applyProtection="1">
      <alignment horizontal="center" vertical="center" wrapText="1"/>
    </xf>
    <xf numFmtId="164" fontId="38" fillId="0" borderId="46" xfId="8" applyNumberFormat="1" applyFont="1" applyBorder="1" applyAlignment="1" applyProtection="1">
      <alignment horizontal="center" vertical="center" wrapText="1"/>
    </xf>
    <xf numFmtId="0" fontId="18" fillId="0" borderId="46" xfId="7" applyNumberFormat="1" applyFont="1" applyBorder="1" applyAlignment="1" applyProtection="1">
      <alignment horizontal="center" vertical="center" wrapText="1"/>
    </xf>
    <xf numFmtId="0" fontId="18" fillId="0" borderId="46" xfId="7" applyNumberFormat="1" applyFont="1" applyFill="1" applyBorder="1" applyAlignment="1" applyProtection="1">
      <alignment horizontal="center" vertical="center" wrapText="1"/>
    </xf>
    <xf numFmtId="0" fontId="18" fillId="0" borderId="46" xfId="0" applyFont="1" applyBorder="1" applyAlignment="1" applyProtection="1">
      <alignment horizontal="center" vertical="center" wrapText="1"/>
    </xf>
    <xf numFmtId="9" fontId="35" fillId="0" borderId="3" xfId="7" applyNumberFormat="1" applyFont="1" applyBorder="1" applyAlignment="1" applyProtection="1">
      <alignment horizontal="center" vertical="center" wrapText="1"/>
    </xf>
    <xf numFmtId="10" fontId="35" fillId="0" borderId="3" xfId="7" applyNumberFormat="1" applyFont="1" applyBorder="1" applyAlignment="1" applyProtection="1">
      <alignment horizontal="center" vertical="center" wrapText="1"/>
    </xf>
    <xf numFmtId="164" fontId="35" fillId="0" borderId="3" xfId="8" applyNumberFormat="1" applyFont="1" applyBorder="1" applyAlignment="1" applyProtection="1">
      <alignment horizontal="center" vertical="center" wrapText="1"/>
    </xf>
    <xf numFmtId="164" fontId="37" fillId="0" borderId="3" xfId="8" applyNumberFormat="1" applyFont="1" applyBorder="1" applyAlignment="1" applyProtection="1">
      <alignment horizontal="center" vertical="center" wrapText="1"/>
    </xf>
    <xf numFmtId="9" fontId="48" fillId="0" borderId="3" xfId="8" applyFont="1" applyBorder="1" applyAlignment="1" applyProtection="1">
      <alignment horizontal="center" vertical="center" wrapText="1"/>
    </xf>
    <xf numFmtId="9" fontId="37" fillId="0" borderId="3" xfId="8" applyFont="1" applyBorder="1" applyAlignment="1" applyProtection="1">
      <alignment horizontal="center" vertical="center" wrapText="1"/>
    </xf>
    <xf numFmtId="2" fontId="35" fillId="0" borderId="3" xfId="7" applyNumberFormat="1" applyFont="1" applyBorder="1" applyAlignment="1" applyProtection="1">
      <alignment horizontal="center" vertical="center" wrapText="1"/>
    </xf>
    <xf numFmtId="2" fontId="35" fillId="0" borderId="3" xfId="7" applyNumberFormat="1" applyFont="1" applyFill="1" applyBorder="1" applyAlignment="1" applyProtection="1">
      <alignment horizontal="center" vertical="center" wrapText="1"/>
    </xf>
    <xf numFmtId="2" fontId="35" fillId="0" borderId="3" xfId="8" applyNumberFormat="1" applyFont="1" applyBorder="1" applyAlignment="1" applyProtection="1">
      <alignment horizontal="center" vertical="center" wrapText="1"/>
    </xf>
    <xf numFmtId="10" fontId="35" fillId="0" borderId="46" xfId="36" applyNumberFormat="1" applyFont="1" applyBorder="1" applyAlignment="1" applyProtection="1">
      <alignment horizontal="center" vertical="center" wrapText="1"/>
    </xf>
    <xf numFmtId="10" fontId="35" fillId="0" borderId="46" xfId="36" applyNumberFormat="1" applyFont="1" applyFill="1" applyBorder="1" applyAlignment="1" applyProtection="1">
      <alignment horizontal="center" vertical="center" wrapText="1"/>
    </xf>
    <xf numFmtId="0" fontId="35" fillId="0" borderId="46" xfId="37" applyNumberFormat="1" applyFont="1" applyBorder="1" applyAlignment="1" applyProtection="1">
      <alignment horizontal="center" vertical="center" wrapText="1"/>
    </xf>
    <xf numFmtId="0" fontId="35" fillId="0" borderId="46" xfId="38" applyNumberFormat="1" applyFont="1" applyBorder="1" applyAlignment="1" applyProtection="1">
      <alignment horizontal="center" vertical="center" wrapText="1"/>
    </xf>
    <xf numFmtId="0" fontId="35" fillId="0" borderId="46" xfId="39" applyNumberFormat="1" applyFont="1" applyBorder="1" applyAlignment="1" applyProtection="1">
      <alignment horizontal="center" vertical="center" wrapText="1"/>
    </xf>
    <xf numFmtId="0" fontId="35" fillId="0" borderId="46" xfId="39" applyNumberFormat="1" applyFont="1" applyFill="1" applyBorder="1" applyAlignment="1" applyProtection="1">
      <alignment horizontal="center" vertical="center" wrapText="1"/>
    </xf>
    <xf numFmtId="0" fontId="35" fillId="0" borderId="46" xfId="40" applyNumberFormat="1" applyFont="1" applyBorder="1" applyAlignment="1" applyProtection="1">
      <alignment horizontal="center" vertical="center" wrapText="1"/>
    </xf>
    <xf numFmtId="164" fontId="35" fillId="0" borderId="3" xfId="8" applyNumberFormat="1" applyFont="1" applyFill="1" applyBorder="1" applyAlignment="1" applyProtection="1">
      <alignment horizontal="center" vertical="center" wrapText="1"/>
    </xf>
    <xf numFmtId="10" fontId="35" fillId="0" borderId="3" xfId="8" applyNumberFormat="1" applyFont="1" applyBorder="1" applyAlignment="1" applyProtection="1">
      <alignment horizontal="center" vertical="center" wrapText="1"/>
    </xf>
    <xf numFmtId="9" fontId="49" fillId="0" borderId="46" xfId="36" applyNumberFormat="1" applyFont="1" applyBorder="1" applyAlignment="1" applyProtection="1">
      <alignment horizontal="center" vertical="center" wrapText="1"/>
    </xf>
    <xf numFmtId="9" fontId="17" fillId="0" borderId="3" xfId="7" applyNumberFormat="1" applyFont="1" applyBorder="1" applyAlignment="1" applyProtection="1">
      <alignment horizontal="center" vertical="center" wrapText="1"/>
    </xf>
    <xf numFmtId="0" fontId="17" fillId="0" borderId="2" xfId="0" applyFont="1" applyBorder="1" applyAlignment="1" applyProtection="1">
      <alignment horizontal="justify" vertical="center" wrapText="1"/>
    </xf>
    <xf numFmtId="9" fontId="17" fillId="0" borderId="3" xfId="8"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1" xfId="1" applyFont="1" applyAlignment="1" applyProtection="1">
      <alignment horizontal="left" vertical="center"/>
    </xf>
    <xf numFmtId="0" fontId="6" fillId="0" borderId="1" xfId="1" applyFont="1" applyAlignment="1" applyProtection="1">
      <alignment horizontal="left" vertical="center"/>
    </xf>
    <xf numFmtId="10" fontId="18" fillId="0" borderId="46" xfId="8" applyNumberFormat="1" applyFont="1" applyFill="1" applyBorder="1" applyAlignment="1" applyProtection="1">
      <alignment horizontal="center" vertical="center" wrapText="1"/>
    </xf>
    <xf numFmtId="0" fontId="17" fillId="0" borderId="3" xfId="42" applyNumberFormat="1" applyFont="1" applyBorder="1" applyAlignment="1" applyProtection="1">
      <alignment horizontal="center" vertical="center" wrapText="1"/>
    </xf>
    <xf numFmtId="10" fontId="35" fillId="3" borderId="46" xfId="36" applyNumberFormat="1" applyFont="1" applyFill="1" applyBorder="1" applyAlignment="1" applyProtection="1">
      <alignment horizontal="center" vertical="center" wrapText="1"/>
      <protection locked="0"/>
    </xf>
    <xf numFmtId="10" fontId="35" fillId="0" borderId="46" xfId="36" applyNumberFormat="1" applyFont="1" applyBorder="1" applyAlignment="1" applyProtection="1">
      <alignment horizontal="center" vertical="center" wrapText="1"/>
      <protection locked="0"/>
    </xf>
    <xf numFmtId="10" fontId="35" fillId="0" borderId="46" xfId="8" applyNumberFormat="1" applyFont="1" applyBorder="1" applyAlignment="1" applyProtection="1">
      <alignment horizontal="center" vertical="center" wrapText="1"/>
      <protection locked="0"/>
    </xf>
    <xf numFmtId="10" fontId="35" fillId="0" borderId="46" xfId="36" applyNumberFormat="1" applyFont="1" applyFill="1" applyBorder="1" applyAlignment="1" applyProtection="1">
      <alignment horizontal="center" vertical="center" wrapText="1"/>
      <protection locked="0"/>
    </xf>
    <xf numFmtId="0" fontId="49" fillId="0" borderId="46" xfId="36" applyNumberFormat="1" applyFont="1" applyBorder="1" applyAlignment="1" applyProtection="1">
      <alignment horizontal="center" vertical="center" wrapText="1"/>
      <protection locked="0"/>
    </xf>
    <xf numFmtId="10" fontId="35" fillId="7" borderId="3" xfId="8" applyNumberFormat="1" applyFont="1" applyFill="1" applyBorder="1" applyAlignment="1" applyProtection="1">
      <alignment horizontal="center" vertical="center"/>
    </xf>
    <xf numFmtId="0" fontId="17" fillId="0" borderId="2" xfId="0" applyFont="1" applyBorder="1" applyAlignment="1" applyProtection="1">
      <alignment horizontal="justify" vertical="center" wrapText="1"/>
    </xf>
    <xf numFmtId="0" fontId="46" fillId="0" borderId="38" xfId="0" applyFont="1" applyBorder="1" applyAlignment="1" applyProtection="1">
      <alignment horizontal="center" vertical="center" wrapText="1"/>
    </xf>
    <xf numFmtId="0" fontId="46" fillId="0" borderId="37" xfId="0" applyFont="1" applyBorder="1" applyAlignment="1" applyProtection="1">
      <alignment horizontal="center" vertical="center"/>
    </xf>
    <xf numFmtId="0" fontId="46" fillId="0" borderId="40" xfId="0" applyFont="1" applyBorder="1" applyAlignment="1" applyProtection="1">
      <alignment horizontal="center" vertical="center"/>
    </xf>
    <xf numFmtId="0" fontId="46" fillId="0" borderId="2" xfId="0" applyFont="1" applyBorder="1" applyAlignment="1" applyProtection="1">
      <alignment horizontal="center" vertical="center"/>
    </xf>
    <xf numFmtId="0" fontId="8" fillId="0" borderId="37"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32" fillId="0" borderId="37" xfId="0" applyFont="1" applyBorder="1" applyAlignment="1" applyProtection="1">
      <alignment horizontal="left" vertical="center"/>
    </xf>
    <xf numFmtId="0" fontId="32" fillId="0" borderId="39" xfId="0" applyFont="1" applyBorder="1" applyAlignment="1" applyProtection="1">
      <alignment horizontal="left" vertical="center"/>
    </xf>
    <xf numFmtId="0" fontId="32" fillId="0" borderId="2" xfId="0" applyFont="1" applyBorder="1" applyAlignment="1" applyProtection="1">
      <alignment horizontal="left" vertical="center" wrapText="1"/>
    </xf>
    <xf numFmtId="0" fontId="32" fillId="0" borderId="41" xfId="0" applyFont="1" applyBorder="1" applyAlignment="1" applyProtection="1">
      <alignment horizontal="left" vertical="center" wrapText="1"/>
    </xf>
    <xf numFmtId="0" fontId="36" fillId="0" borderId="34" xfId="0" applyFont="1" applyBorder="1" applyAlignment="1" applyProtection="1">
      <alignment horizontal="center" wrapText="1"/>
    </xf>
    <xf numFmtId="0" fontId="36" fillId="0" borderId="1" xfId="0" applyFont="1" applyBorder="1" applyAlignment="1" applyProtection="1">
      <alignment horizontal="center" wrapText="1"/>
    </xf>
    <xf numFmtId="0" fontId="36" fillId="0" borderId="36" xfId="0" applyFont="1" applyBorder="1" applyAlignment="1" applyProtection="1">
      <alignment horizontal="center" wrapText="1"/>
    </xf>
    <xf numFmtId="0" fontId="30" fillId="19" borderId="2" xfId="0" applyFont="1" applyFill="1" applyBorder="1" applyAlignment="1" applyProtection="1">
      <alignment horizontal="center" vertical="center" wrapText="1"/>
    </xf>
    <xf numFmtId="0" fontId="17" fillId="0" borderId="2" xfId="0" applyFont="1" applyBorder="1" applyAlignment="1" applyProtection="1">
      <alignment horizontal="left" vertical="center" wrapText="1"/>
    </xf>
    <xf numFmtId="0" fontId="17" fillId="0" borderId="7"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21" fillId="0" borderId="43" xfId="0" applyFont="1" applyBorder="1" applyAlignment="1" applyProtection="1">
      <alignment horizontal="center" vertical="center" wrapText="1"/>
    </xf>
    <xf numFmtId="0" fontId="21" fillId="0" borderId="11" xfId="0" applyFont="1" applyBorder="1" applyAlignment="1" applyProtection="1">
      <alignment horizontal="center" vertical="center"/>
    </xf>
    <xf numFmtId="0" fontId="21" fillId="0" borderId="6" xfId="0" applyFont="1" applyBorder="1" applyAlignment="1" applyProtection="1">
      <alignment horizontal="center" vertical="center"/>
    </xf>
    <xf numFmtId="0" fontId="11" fillId="9" borderId="7" xfId="0" applyFont="1" applyFill="1" applyBorder="1" applyAlignment="1" applyProtection="1">
      <alignment horizontal="center" vertical="center"/>
    </xf>
    <xf numFmtId="0" fontId="11" fillId="9" borderId="42" xfId="0" applyFont="1" applyFill="1" applyBorder="1" applyAlignment="1" applyProtection="1">
      <alignment horizontal="center" vertical="center"/>
    </xf>
    <xf numFmtId="0" fontId="11" fillId="9" borderId="43" xfId="0" applyFont="1" applyFill="1" applyBorder="1" applyAlignment="1" applyProtection="1">
      <alignment horizontal="center" wrapText="1"/>
    </xf>
    <xf numFmtId="0" fontId="11" fillId="9" borderId="11" xfId="0" applyFont="1" applyFill="1" applyBorder="1" applyAlignment="1" applyProtection="1">
      <alignment horizontal="center" wrapText="1"/>
    </xf>
    <xf numFmtId="0" fontId="11" fillId="9" borderId="6" xfId="0" applyFont="1" applyFill="1" applyBorder="1" applyAlignment="1" applyProtection="1">
      <alignment horizontal="center" wrapText="1"/>
    </xf>
    <xf numFmtId="0" fontId="22" fillId="0" borderId="34" xfId="0" applyFont="1" applyBorder="1" applyAlignment="1" applyProtection="1">
      <alignment horizontal="justify" vertical="top" wrapText="1"/>
    </xf>
    <xf numFmtId="0" fontId="22" fillId="0" borderId="1" xfId="0" applyFont="1" applyBorder="1" applyAlignment="1" applyProtection="1">
      <alignment horizontal="justify" vertical="top"/>
    </xf>
    <xf numFmtId="0" fontId="22" fillId="0" borderId="36" xfId="0" applyFont="1" applyBorder="1" applyAlignment="1" applyProtection="1">
      <alignment horizontal="justify" vertical="top"/>
    </xf>
    <xf numFmtId="0" fontId="22" fillId="0" borderId="34" xfId="0" applyFont="1" applyBorder="1" applyAlignment="1" applyProtection="1">
      <alignment horizontal="justify" vertical="top"/>
    </xf>
    <xf numFmtId="0" fontId="11" fillId="0" borderId="34" xfId="0" applyFont="1" applyFill="1" applyBorder="1" applyAlignment="1" applyProtection="1">
      <alignment horizontal="center" wrapText="1"/>
    </xf>
    <xf numFmtId="0" fontId="11" fillId="0" borderId="1" xfId="0" applyFont="1" applyFill="1" applyBorder="1" applyAlignment="1" applyProtection="1">
      <alignment horizontal="center" wrapText="1"/>
    </xf>
    <xf numFmtId="0" fontId="11" fillId="0" borderId="1"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21" fillId="0" borderId="34"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7" fillId="0" borderId="36" xfId="0" applyFont="1" applyFill="1" applyBorder="1" applyAlignment="1" applyProtection="1">
      <alignment horizontal="center" vertical="center" wrapText="1"/>
    </xf>
    <xf numFmtId="0" fontId="36" fillId="0" borderId="35" xfId="0" applyFont="1" applyBorder="1" applyAlignment="1" applyProtection="1">
      <alignment horizontal="center" wrapText="1"/>
    </xf>
    <xf numFmtId="0" fontId="36" fillId="0" borderId="27" xfId="0" applyFont="1" applyBorder="1" applyAlignment="1" applyProtection="1">
      <alignment horizontal="center" wrapText="1"/>
    </xf>
    <xf numFmtId="0" fontId="36" fillId="0" borderId="23" xfId="0" applyFont="1" applyBorder="1" applyAlignment="1" applyProtection="1">
      <alignment horizontal="center" wrapText="1"/>
    </xf>
    <xf numFmtId="0" fontId="35" fillId="0" borderId="3" xfId="0" applyFont="1" applyBorder="1" applyAlignment="1" applyProtection="1">
      <alignment horizontal="justify" vertical="center" wrapText="1"/>
    </xf>
    <xf numFmtId="0" fontId="35" fillId="0" borderId="5" xfId="0" applyFont="1" applyBorder="1" applyAlignment="1" applyProtection="1">
      <alignment horizontal="justify" vertical="center" wrapText="1"/>
    </xf>
    <xf numFmtId="9" fontId="17" fillId="0" borderId="3" xfId="8" applyFont="1" applyBorder="1" applyAlignment="1" applyProtection="1">
      <alignment horizontal="center" vertical="center" wrapText="1"/>
    </xf>
    <xf numFmtId="9" fontId="17" fillId="0" borderId="4" xfId="8" applyFont="1" applyBorder="1" applyAlignment="1" applyProtection="1">
      <alignment horizontal="center" vertical="center" wrapText="1"/>
    </xf>
    <xf numFmtId="9" fontId="17" fillId="0" borderId="5" xfId="8" applyFont="1" applyBorder="1" applyAlignment="1" applyProtection="1">
      <alignment horizontal="center" vertical="center" wrapText="1"/>
    </xf>
    <xf numFmtId="0" fontId="35" fillId="0" borderId="3" xfId="0" applyFont="1" applyFill="1" applyBorder="1" applyAlignment="1" applyProtection="1">
      <alignment horizontal="justify" vertical="top" wrapText="1" readingOrder="1"/>
    </xf>
    <xf numFmtId="0" fontId="35" fillId="0" borderId="4" xfId="0" applyFont="1" applyFill="1" applyBorder="1" applyAlignment="1" applyProtection="1">
      <alignment horizontal="justify" vertical="top" wrapText="1" readingOrder="1"/>
    </xf>
    <xf numFmtId="0" fontId="35" fillId="0" borderId="5" xfId="0" applyFont="1" applyFill="1" applyBorder="1" applyAlignment="1" applyProtection="1">
      <alignment horizontal="justify" vertical="top" wrapText="1" readingOrder="1"/>
    </xf>
    <xf numFmtId="0" fontId="11" fillId="12" borderId="7" xfId="1" applyFont="1" applyFill="1" applyBorder="1" applyAlignment="1" applyProtection="1">
      <alignment horizontal="right" vertical="center"/>
    </xf>
    <xf numFmtId="0" fontId="11" fillId="12" borderId="11" xfId="1" applyFont="1" applyFill="1" applyBorder="1" applyAlignment="1" applyProtection="1">
      <alignment horizontal="right" vertical="center"/>
    </xf>
    <xf numFmtId="0" fontId="32" fillId="10" borderId="2" xfId="1" applyFont="1" applyFill="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0" fontId="8" fillId="9" borderId="2" xfId="1" applyFont="1" applyFill="1" applyBorder="1" applyAlignment="1" applyProtection="1">
      <alignment horizontal="center" vertical="center" wrapText="1"/>
    </xf>
    <xf numFmtId="0" fontId="38" fillId="18" borderId="4" xfId="0" applyFont="1" applyFill="1" applyBorder="1" applyAlignment="1" applyProtection="1">
      <alignment horizontal="justify" vertical="top" wrapText="1"/>
    </xf>
    <xf numFmtId="0" fontId="38" fillId="18" borderId="5" xfId="0" applyFont="1" applyFill="1" applyBorder="1" applyAlignment="1" applyProtection="1">
      <alignment horizontal="justify" vertical="top" wrapText="1"/>
    </xf>
    <xf numFmtId="0" fontId="38" fillId="0" borderId="3" xfId="0" applyFont="1" applyBorder="1" applyAlignment="1" applyProtection="1">
      <alignment horizontal="justify" vertical="top" wrapText="1"/>
    </xf>
    <xf numFmtId="0" fontId="38" fillId="0" borderId="4" xfId="0" applyFont="1" applyBorder="1" applyAlignment="1" applyProtection="1">
      <alignment horizontal="justify" vertical="top" wrapText="1"/>
    </xf>
    <xf numFmtId="0" fontId="38" fillId="0" borderId="5" xfId="0" applyFont="1" applyBorder="1" applyAlignment="1" applyProtection="1">
      <alignment horizontal="justify" vertical="top" wrapText="1"/>
    </xf>
    <xf numFmtId="0" fontId="35" fillId="0" borderId="3" xfId="0" applyFont="1" applyBorder="1" applyAlignment="1" applyProtection="1">
      <alignment horizontal="justify" vertical="top" wrapText="1" readingOrder="1"/>
    </xf>
    <xf numFmtId="0" fontId="35" fillId="0" borderId="4" xfId="0" applyFont="1" applyBorder="1" applyAlignment="1" applyProtection="1">
      <alignment horizontal="justify" vertical="top" wrapText="1" readingOrder="1"/>
    </xf>
    <xf numFmtId="0" fontId="35" fillId="0" borderId="5" xfId="0" applyFont="1" applyBorder="1" applyAlignment="1" applyProtection="1">
      <alignment horizontal="justify" vertical="top" wrapText="1" readingOrder="1"/>
    </xf>
    <xf numFmtId="0" fontId="8" fillId="3" borderId="16" xfId="0" applyFont="1" applyFill="1" applyBorder="1" applyAlignment="1" applyProtection="1">
      <alignment horizontal="left"/>
    </xf>
    <xf numFmtId="0" fontId="17" fillId="3" borderId="17" xfId="0" applyFont="1" applyFill="1" applyBorder="1" applyAlignment="1" applyProtection="1">
      <alignment horizontal="left"/>
    </xf>
    <xf numFmtId="0" fontId="8" fillId="3" borderId="20" xfId="0" applyFont="1" applyFill="1" applyBorder="1" applyAlignment="1" applyProtection="1">
      <alignment horizontal="left"/>
    </xf>
    <xf numFmtId="0" fontId="17" fillId="3" borderId="21" xfId="0" applyFont="1" applyFill="1" applyBorder="1" applyAlignment="1" applyProtection="1">
      <alignment horizontal="left"/>
    </xf>
    <xf numFmtId="165" fontId="17" fillId="3" borderId="22" xfId="0" quotePrefix="1" applyNumberFormat="1" applyFont="1" applyFill="1" applyBorder="1" applyAlignment="1" applyProtection="1">
      <alignment horizontal="left"/>
    </xf>
    <xf numFmtId="165" fontId="17" fillId="3" borderId="23" xfId="0" applyNumberFormat="1" applyFont="1" applyFill="1" applyBorder="1" applyAlignment="1" applyProtection="1">
      <alignment horizontal="left"/>
    </xf>
    <xf numFmtId="0" fontId="29" fillId="0" borderId="1" xfId="0" applyFont="1" applyBorder="1" applyAlignment="1" applyProtection="1">
      <alignment horizontal="left" vertical="center"/>
    </xf>
    <xf numFmtId="0" fontId="8" fillId="8" borderId="3" xfId="0" applyFont="1" applyFill="1" applyBorder="1" applyAlignment="1" applyProtection="1">
      <alignment horizontal="center" vertical="center" wrapText="1"/>
    </xf>
    <xf numFmtId="0" fontId="8" fillId="8" borderId="4"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25" fillId="0" borderId="24"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12"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47" fillId="0" borderId="13" xfId="0" applyFont="1" applyFill="1" applyBorder="1" applyAlignment="1" applyProtection="1">
      <alignment horizontal="center" vertical="center" wrapText="1"/>
    </xf>
    <xf numFmtId="0" fontId="47" fillId="0" borderId="14" xfId="0" applyFont="1" applyFill="1" applyBorder="1" applyAlignment="1" applyProtection="1">
      <alignment horizontal="center" vertical="center"/>
    </xf>
    <xf numFmtId="0" fontId="47" fillId="0" borderId="15" xfId="0" applyFont="1" applyFill="1" applyBorder="1" applyAlignment="1" applyProtection="1">
      <alignment horizontal="center" vertical="center"/>
    </xf>
    <xf numFmtId="0" fontId="35" fillId="18" borderId="3" xfId="0" applyFont="1" applyFill="1" applyBorder="1" applyAlignment="1" applyProtection="1">
      <alignment horizontal="justify" vertical="top" wrapText="1" readingOrder="1"/>
    </xf>
    <xf numFmtId="0" fontId="35" fillId="18" borderId="5" xfId="0" applyFont="1" applyFill="1" applyBorder="1" applyAlignment="1" applyProtection="1">
      <alignment horizontal="justify" vertical="top" wrapText="1" readingOrder="1"/>
    </xf>
    <xf numFmtId="0" fontId="35" fillId="18" borderId="4" xfId="0" applyFont="1" applyFill="1" applyBorder="1" applyAlignment="1" applyProtection="1">
      <alignment horizontal="justify" vertical="top" wrapText="1" readingOrder="1"/>
    </xf>
    <xf numFmtId="0" fontId="38" fillId="18" borderId="3" xfId="0" applyFont="1" applyFill="1" applyBorder="1" applyAlignment="1" applyProtection="1">
      <alignment horizontal="justify" vertical="top" wrapText="1"/>
    </xf>
    <xf numFmtId="0" fontId="12" fillId="0" borderId="33" xfId="1" applyFont="1" applyBorder="1" applyAlignment="1" applyProtection="1">
      <alignment horizontal="center" vertical="center"/>
    </xf>
    <xf numFmtId="0" fontId="17" fillId="0" borderId="3" xfId="0" applyFont="1" applyBorder="1" applyAlignment="1" applyProtection="1">
      <alignment horizontal="justify" vertical="center" wrapText="1"/>
    </xf>
    <xf numFmtId="0" fontId="17" fillId="0" borderId="5" xfId="0" applyFont="1" applyBorder="1" applyAlignment="1" applyProtection="1">
      <alignment horizontal="justify" vertical="center" wrapText="1"/>
    </xf>
    <xf numFmtId="0" fontId="17" fillId="0" borderId="3" xfId="0" applyFont="1" applyFill="1" applyBorder="1" applyAlignment="1" applyProtection="1">
      <alignment horizontal="justify" vertical="center" wrapText="1"/>
    </xf>
    <xf numFmtId="0" fontId="17" fillId="0" borderId="4" xfId="0" applyFont="1" applyFill="1" applyBorder="1" applyAlignment="1" applyProtection="1">
      <alignment horizontal="justify" vertical="center" wrapText="1"/>
    </xf>
    <xf numFmtId="0" fontId="17" fillId="0" borderId="5" xfId="0" applyFont="1" applyFill="1" applyBorder="1" applyAlignment="1" applyProtection="1">
      <alignment horizontal="justify" vertical="center" wrapText="1"/>
    </xf>
    <xf numFmtId="0" fontId="17" fillId="0" borderId="20" xfId="1" applyFont="1" applyBorder="1" applyAlignment="1" applyProtection="1">
      <alignment horizontal="left" vertical="center" wrapText="1"/>
    </xf>
    <xf numFmtId="0" fontId="17" fillId="0" borderId="33" xfId="1" applyFont="1" applyBorder="1" applyAlignment="1" applyProtection="1">
      <alignment horizontal="left" vertical="center" wrapText="1"/>
    </xf>
    <xf numFmtId="0" fontId="17" fillId="0" borderId="31" xfId="1" applyFont="1" applyBorder="1" applyAlignment="1" applyProtection="1">
      <alignment horizontal="left" vertical="center" wrapText="1"/>
    </xf>
    <xf numFmtId="0" fontId="17" fillId="0" borderId="44" xfId="1" applyFont="1" applyBorder="1" applyAlignment="1" applyProtection="1">
      <alignment horizontal="left" vertical="center" wrapText="1"/>
    </xf>
    <xf numFmtId="0" fontId="17" fillId="0" borderId="45" xfId="1" applyFont="1" applyBorder="1" applyAlignment="1" applyProtection="1">
      <alignment horizontal="left" vertical="center" wrapText="1"/>
    </xf>
    <xf numFmtId="0" fontId="17" fillId="0" borderId="10" xfId="1" applyFont="1" applyBorder="1" applyAlignment="1" applyProtection="1">
      <alignment horizontal="left" vertical="center" wrapText="1"/>
    </xf>
    <xf numFmtId="165" fontId="21" fillId="3" borderId="22" xfId="0" quotePrefix="1" applyNumberFormat="1" applyFont="1" applyFill="1" applyBorder="1" applyAlignment="1" applyProtection="1">
      <alignment horizontal="left"/>
    </xf>
    <xf numFmtId="165" fontId="21" fillId="3" borderId="23" xfId="0" applyNumberFormat="1" applyFont="1" applyFill="1" applyBorder="1" applyAlignment="1" applyProtection="1">
      <alignment horizontal="left"/>
    </xf>
    <xf numFmtId="0" fontId="8" fillId="7" borderId="2" xfId="1" applyFont="1" applyFill="1" applyBorder="1" applyAlignment="1" applyProtection="1">
      <alignment horizontal="center" vertical="center" wrapText="1"/>
    </xf>
    <xf numFmtId="0" fontId="9" fillId="9" borderId="2" xfId="1" applyFont="1" applyFill="1" applyBorder="1" applyAlignment="1" applyProtection="1">
      <alignment horizontal="center" vertical="center" wrapText="1"/>
    </xf>
    <xf numFmtId="0" fontId="9" fillId="0" borderId="2" xfId="1" applyFont="1" applyBorder="1" applyAlignment="1" applyProtection="1">
      <alignment horizontal="center" vertical="center" wrapText="1"/>
    </xf>
    <xf numFmtId="0" fontId="9" fillId="7" borderId="2" xfId="1" applyFont="1" applyFill="1" applyBorder="1" applyAlignment="1" applyProtection="1">
      <alignment horizontal="center" vertical="center" wrapText="1"/>
    </xf>
    <xf numFmtId="0" fontId="6" fillId="0" borderId="1" xfId="1" applyFont="1" applyAlignment="1" applyProtection="1">
      <alignment horizontal="left" vertical="center"/>
    </xf>
    <xf numFmtId="0" fontId="17" fillId="0" borderId="1" xfId="1" applyFont="1" applyAlignment="1" applyProtection="1">
      <alignment horizontal="left" vertical="center"/>
    </xf>
    <xf numFmtId="0" fontId="8" fillId="0" borderId="1" xfId="1" applyFont="1" applyAlignment="1" applyProtection="1">
      <alignment horizontal="left" vertical="center"/>
    </xf>
    <xf numFmtId="0" fontId="11" fillId="12" borderId="6" xfId="1" applyFont="1" applyFill="1" applyBorder="1" applyAlignment="1" applyProtection="1">
      <alignment horizontal="right" vertical="center"/>
    </xf>
    <xf numFmtId="0" fontId="6" fillId="0" borderId="1" xfId="1" applyFont="1" applyAlignment="1" applyProtection="1">
      <alignment vertical="center"/>
    </xf>
    <xf numFmtId="0" fontId="47" fillId="0" borderId="13" xfId="0" applyFont="1" applyBorder="1" applyAlignment="1" applyProtection="1">
      <alignment horizontal="center" vertical="center" wrapText="1"/>
    </xf>
    <xf numFmtId="0" fontId="47" fillId="0" borderId="14" xfId="0" applyFont="1" applyBorder="1" applyAlignment="1" applyProtection="1">
      <alignment horizontal="center" vertical="center"/>
    </xf>
    <xf numFmtId="0" fontId="47" fillId="0" borderId="15" xfId="0" applyFont="1" applyBorder="1" applyAlignment="1" applyProtection="1">
      <alignment horizontal="center" vertical="center"/>
    </xf>
    <xf numFmtId="0" fontId="17" fillId="0" borderId="12" xfId="1" applyFont="1" applyBorder="1" applyAlignment="1" applyProtection="1">
      <alignment horizontal="left" vertical="center"/>
    </xf>
    <xf numFmtId="0" fontId="17" fillId="0" borderId="8" xfId="1" applyFont="1" applyBorder="1" applyAlignment="1" applyProtection="1">
      <alignment horizontal="left" vertical="center"/>
    </xf>
    <xf numFmtId="0" fontId="10" fillId="10" borderId="2" xfId="1" applyFont="1" applyFill="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25" xfId="0" applyFont="1" applyBorder="1" applyAlignment="1" applyProtection="1">
      <alignment horizontal="center" vertical="center"/>
    </xf>
    <xf numFmtId="0" fontId="25" fillId="0" borderId="30" xfId="0" applyFont="1" applyBorder="1" applyAlignment="1" applyProtection="1">
      <alignment horizontal="center" vertical="center"/>
    </xf>
    <xf numFmtId="0" fontId="25" fillId="0" borderId="34"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36" xfId="0" applyFont="1" applyBorder="1" applyAlignment="1" applyProtection="1">
      <alignment horizontal="center" vertical="center"/>
    </xf>
    <xf numFmtId="0" fontId="25" fillId="0" borderId="35" xfId="0" applyFont="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23" xfId="0" applyFont="1" applyBorder="1" applyAlignment="1" applyProtection="1">
      <alignment horizontal="center" vertical="center"/>
    </xf>
    <xf numFmtId="0" fontId="33" fillId="0" borderId="2" xfId="0" applyFont="1" applyBorder="1" applyAlignment="1" applyProtection="1">
      <alignment horizontal="left" vertical="center"/>
    </xf>
    <xf numFmtId="0" fontId="17" fillId="0" borderId="7" xfId="0" applyFont="1" applyBorder="1" applyAlignment="1" applyProtection="1">
      <alignment horizontal="justify" vertical="center"/>
    </xf>
    <xf numFmtId="0" fontId="17" fillId="0" borderId="6" xfId="0" applyFont="1" applyBorder="1" applyAlignment="1" applyProtection="1">
      <alignment horizontal="justify" vertical="center"/>
    </xf>
    <xf numFmtId="0" fontId="33" fillId="0" borderId="7" xfId="0" applyFont="1" applyBorder="1" applyAlignment="1" applyProtection="1">
      <alignment horizontal="left" vertical="center"/>
    </xf>
    <xf numFmtId="0" fontId="33" fillId="0" borderId="6" xfId="0" applyFont="1" applyBorder="1" applyAlignment="1" applyProtection="1">
      <alignment horizontal="left" vertical="center"/>
    </xf>
    <xf numFmtId="0" fontId="11" fillId="6" borderId="8" xfId="1" applyFont="1" applyFill="1" applyBorder="1" applyAlignment="1" applyProtection="1">
      <alignment horizontal="right" vertical="center"/>
    </xf>
    <xf numFmtId="0" fontId="11" fillId="6" borderId="1" xfId="1" applyFont="1" applyFill="1" applyAlignment="1" applyProtection="1">
      <alignment horizontal="right" vertical="center"/>
    </xf>
    <xf numFmtId="0" fontId="26" fillId="13" borderId="7" xfId="1" applyFont="1" applyFill="1" applyBorder="1" applyAlignment="1" applyProtection="1">
      <alignment horizontal="center" vertical="center" wrapText="1"/>
    </xf>
    <xf numFmtId="0" fontId="26" fillId="13" borderId="11" xfId="1" applyFont="1" applyFill="1" applyBorder="1" applyAlignment="1" applyProtection="1">
      <alignment horizontal="center" vertical="center" wrapText="1"/>
    </xf>
    <xf numFmtId="0" fontId="26" fillId="13" borderId="6" xfId="1" applyFont="1" applyFill="1" applyBorder="1" applyAlignment="1" applyProtection="1">
      <alignment horizontal="center" vertical="center" wrapText="1"/>
    </xf>
    <xf numFmtId="0" fontId="31" fillId="13" borderId="3" xfId="1" applyFont="1" applyFill="1" applyBorder="1" applyAlignment="1" applyProtection="1">
      <alignment horizontal="center" vertical="center" wrapText="1"/>
    </xf>
    <xf numFmtId="0" fontId="31" fillId="13" borderId="4" xfId="1" applyFont="1" applyFill="1" applyBorder="1" applyAlignment="1" applyProtection="1">
      <alignment horizontal="center" vertical="center" wrapText="1"/>
    </xf>
    <xf numFmtId="0" fontId="31" fillId="13" borderId="5" xfId="1" applyFont="1" applyFill="1" applyBorder="1" applyAlignment="1" applyProtection="1">
      <alignment horizontal="center" vertical="center" wrapText="1"/>
    </xf>
    <xf numFmtId="0" fontId="8" fillId="8" borderId="2" xfId="9" applyFont="1" applyFill="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8" fillId="10" borderId="7" xfId="1" applyFont="1" applyFill="1" applyBorder="1" applyAlignment="1" applyProtection="1">
      <alignment horizontal="center" vertical="center" wrapText="1"/>
    </xf>
    <xf numFmtId="0" fontId="8" fillId="10" borderId="11" xfId="1" applyFont="1" applyFill="1" applyBorder="1" applyAlignment="1" applyProtection="1">
      <alignment horizontal="center" vertical="center" wrapText="1"/>
    </xf>
    <xf numFmtId="0" fontId="8" fillId="10" borderId="6" xfId="1" applyFont="1" applyFill="1" applyBorder="1" applyAlignment="1" applyProtection="1">
      <alignment horizontal="center" vertical="center" wrapText="1"/>
    </xf>
    <xf numFmtId="0" fontId="30" fillId="10" borderId="3" xfId="1" applyFont="1" applyFill="1" applyBorder="1" applyAlignment="1" applyProtection="1">
      <alignment horizontal="center" vertical="center" wrapText="1"/>
    </xf>
    <xf numFmtId="0" fontId="30" fillId="10" borderId="4" xfId="1" applyFont="1" applyFill="1" applyBorder="1" applyAlignment="1" applyProtection="1">
      <alignment horizontal="center" vertical="center" wrapText="1"/>
    </xf>
    <xf numFmtId="0" fontId="30" fillId="10" borderId="5" xfId="1" applyFont="1" applyFill="1" applyBorder="1" applyAlignment="1" applyProtection="1">
      <alignment horizontal="center" vertical="center" wrapText="1"/>
    </xf>
    <xf numFmtId="0" fontId="8" fillId="14" borderId="7" xfId="1" applyFont="1" applyFill="1" applyBorder="1" applyAlignment="1" applyProtection="1">
      <alignment horizontal="center" vertical="center" wrapText="1"/>
    </xf>
    <xf numFmtId="0" fontId="8" fillId="14" borderId="11" xfId="1" applyFont="1" applyFill="1" applyBorder="1" applyAlignment="1" applyProtection="1">
      <alignment horizontal="center" vertical="center" wrapText="1"/>
    </xf>
    <xf numFmtId="0" fontId="8" fillId="14" borderId="6" xfId="1" applyFont="1" applyFill="1" applyBorder="1" applyAlignment="1" applyProtection="1">
      <alignment horizontal="center" vertical="center" wrapText="1"/>
    </xf>
    <xf numFmtId="0" fontId="30" fillId="14" borderId="3" xfId="1" applyFont="1" applyFill="1" applyBorder="1" applyAlignment="1" applyProtection="1">
      <alignment horizontal="center" vertical="center" wrapText="1"/>
    </xf>
    <xf numFmtId="0" fontId="30" fillId="14" borderId="4" xfId="1" applyFont="1" applyFill="1" applyBorder="1" applyAlignment="1" applyProtection="1">
      <alignment horizontal="center" vertical="center" wrapText="1"/>
    </xf>
    <xf numFmtId="0" fontId="30" fillId="14" borderId="5" xfId="1" applyFont="1" applyFill="1" applyBorder="1" applyAlignment="1" applyProtection="1">
      <alignment horizontal="center" vertical="center" wrapText="1"/>
    </xf>
    <xf numFmtId="0" fontId="35" fillId="0" borderId="7" xfId="0" applyFont="1" applyBorder="1" applyAlignment="1" applyProtection="1">
      <alignment horizontal="justify" vertical="center"/>
    </xf>
    <xf numFmtId="0" fontId="35" fillId="0" borderId="6" xfId="0" applyFont="1" applyBorder="1" applyAlignment="1" applyProtection="1">
      <alignment horizontal="justify" vertical="center"/>
    </xf>
    <xf numFmtId="0" fontId="35" fillId="0" borderId="2" xfId="0" applyFont="1" applyBorder="1" applyAlignment="1" applyProtection="1">
      <alignment horizontal="left" vertical="center"/>
    </xf>
    <xf numFmtId="0" fontId="17" fillId="0" borderId="5" xfId="0" applyFont="1" applyBorder="1" applyAlignment="1" applyProtection="1">
      <alignment horizontal="center" vertical="center" wrapText="1"/>
    </xf>
    <xf numFmtId="0" fontId="17" fillId="0" borderId="3"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38" fillId="0" borderId="2" xfId="0" applyFont="1" applyBorder="1" applyAlignment="1" applyProtection="1">
      <alignment horizontal="left" vertical="center"/>
    </xf>
    <xf numFmtId="0" fontId="8" fillId="0" borderId="3" xfId="0" applyFont="1" applyBorder="1" applyAlignment="1" applyProtection="1">
      <alignment horizontal="justify" vertical="center" wrapText="1"/>
    </xf>
    <xf numFmtId="0" fontId="8" fillId="0" borderId="4" xfId="0" applyFont="1" applyBorder="1" applyAlignment="1" applyProtection="1">
      <alignment horizontal="justify" vertical="center" wrapText="1"/>
    </xf>
    <xf numFmtId="0" fontId="17" fillId="0" borderId="4" xfId="0" applyFont="1" applyBorder="1" applyAlignment="1" applyProtection="1">
      <alignment horizontal="justify" vertical="center" wrapText="1"/>
    </xf>
    <xf numFmtId="0" fontId="11" fillId="6" borderId="2" xfId="1" applyFont="1" applyFill="1" applyBorder="1" applyAlignment="1" applyProtection="1">
      <alignment horizontal="right" vertical="center"/>
    </xf>
    <xf numFmtId="0" fontId="18" fillId="0" borderId="2" xfId="0" applyFont="1" applyBorder="1" applyAlignment="1" applyProtection="1">
      <alignment horizontal="left" vertical="center"/>
    </xf>
    <xf numFmtId="0" fontId="17" fillId="0" borderId="7" xfId="0" applyFont="1" applyBorder="1" applyAlignment="1" applyProtection="1">
      <alignment horizontal="justify" vertical="center" wrapText="1"/>
    </xf>
    <xf numFmtId="0" fontId="17" fillId="0" borderId="2" xfId="0" applyFont="1" applyBorder="1" applyAlignment="1" applyProtection="1">
      <alignment horizontal="left" vertical="center"/>
    </xf>
    <xf numFmtId="0" fontId="17" fillId="0" borderId="7" xfId="0" applyFont="1" applyBorder="1" applyAlignment="1" applyProtection="1">
      <alignment horizontal="left" vertical="center"/>
    </xf>
    <xf numFmtId="0" fontId="17" fillId="0" borderId="6" xfId="0" applyFont="1" applyBorder="1" applyAlignment="1" applyProtection="1">
      <alignment horizontal="left" vertical="center"/>
    </xf>
    <xf numFmtId="0" fontId="8" fillId="13" borderId="3" xfId="1" applyFont="1" applyFill="1" applyBorder="1" applyAlignment="1" applyProtection="1">
      <alignment horizontal="center" vertical="center" wrapText="1"/>
    </xf>
    <xf numFmtId="0" fontId="8" fillId="13" borderId="4" xfId="1" applyFont="1" applyFill="1" applyBorder="1" applyAlignment="1" applyProtection="1">
      <alignment horizontal="center" vertical="center" wrapText="1"/>
    </xf>
    <xf numFmtId="0" fontId="8" fillId="13" borderId="5" xfId="1" applyFont="1" applyFill="1" applyBorder="1" applyAlignment="1" applyProtection="1">
      <alignment horizontal="center" vertical="center" wrapText="1"/>
    </xf>
    <xf numFmtId="0" fontId="8" fillId="14" borderId="3" xfId="1" applyFont="1" applyFill="1" applyBorder="1" applyAlignment="1" applyProtection="1">
      <alignment horizontal="center" vertical="center" wrapText="1"/>
    </xf>
    <xf numFmtId="0" fontId="8" fillId="14" borderId="4" xfId="1" applyFont="1" applyFill="1" applyBorder="1" applyAlignment="1" applyProtection="1">
      <alignment horizontal="center" vertical="center" wrapText="1"/>
    </xf>
    <xf numFmtId="0" fontId="8" fillId="14" borderId="5" xfId="1" applyFont="1" applyFill="1" applyBorder="1" applyAlignment="1" applyProtection="1">
      <alignment horizontal="center" vertical="center" wrapText="1"/>
    </xf>
    <xf numFmtId="0" fontId="8" fillId="10" borderId="2" xfId="1" applyFont="1" applyFill="1" applyBorder="1" applyAlignment="1" applyProtection="1">
      <alignment horizontal="center" vertical="center" wrapText="1"/>
    </xf>
    <xf numFmtId="0" fontId="8" fillId="10" borderId="3" xfId="1" applyFont="1" applyFill="1" applyBorder="1" applyAlignment="1" applyProtection="1">
      <alignment horizontal="center" vertical="center" wrapText="1"/>
    </xf>
    <xf numFmtId="0" fontId="8" fillId="10" borderId="4" xfId="1" applyFont="1" applyFill="1" applyBorder="1" applyAlignment="1" applyProtection="1">
      <alignment horizontal="center" vertical="center" wrapText="1"/>
    </xf>
    <xf numFmtId="0" fontId="8" fillId="10" borderId="5" xfId="1" applyFont="1" applyFill="1" applyBorder="1" applyAlignment="1" applyProtection="1">
      <alignment horizontal="center" vertical="center" wrapText="1"/>
    </xf>
    <xf numFmtId="0" fontId="8" fillId="0" borderId="2" xfId="1" applyFont="1" applyBorder="1" applyAlignment="1" applyProtection="1">
      <alignment horizontal="center" vertical="center" wrapText="1"/>
    </xf>
    <xf numFmtId="0" fontId="8" fillId="6" borderId="8" xfId="1" applyFont="1" applyFill="1" applyBorder="1" applyAlignment="1" applyProtection="1">
      <alignment horizontal="right" vertical="center"/>
    </xf>
    <xf numFmtId="0" fontId="8" fillId="6" borderId="1" xfId="1" applyFont="1" applyFill="1" applyAlignment="1" applyProtection="1">
      <alignment horizontal="right" vertical="center"/>
    </xf>
    <xf numFmtId="0" fontId="17" fillId="0" borderId="1" xfId="1" applyFont="1" applyAlignment="1" applyProtection="1">
      <alignment vertical="center"/>
    </xf>
    <xf numFmtId="0" fontId="38" fillId="0" borderId="3" xfId="0" applyFont="1" applyBorder="1" applyAlignment="1" applyProtection="1">
      <alignment horizontal="center" vertical="top" wrapText="1"/>
    </xf>
    <xf numFmtId="0" fontId="38" fillId="0" borderId="4" xfId="0" applyFont="1" applyBorder="1" applyAlignment="1" applyProtection="1">
      <alignment horizontal="center" vertical="top" wrapText="1"/>
    </xf>
    <xf numFmtId="0" fontId="38" fillId="0" borderId="5" xfId="0" applyFont="1" applyBorder="1" applyAlignment="1" applyProtection="1">
      <alignment horizontal="center" vertical="top" wrapText="1"/>
    </xf>
    <xf numFmtId="0" fontId="8" fillId="12" borderId="7" xfId="1" applyFont="1" applyFill="1" applyBorder="1" applyAlignment="1" applyProtection="1">
      <alignment horizontal="right" vertical="center"/>
    </xf>
    <xf numFmtId="0" fontId="8" fillId="12" borderId="11" xfId="1" applyFont="1" applyFill="1" applyBorder="1" applyAlignment="1" applyProtection="1">
      <alignment horizontal="right" vertical="center"/>
    </xf>
    <xf numFmtId="0" fontId="8" fillId="12" borderId="6" xfId="1" applyFont="1" applyFill="1" applyBorder="1" applyAlignment="1" applyProtection="1">
      <alignment horizontal="right" vertical="center"/>
    </xf>
    <xf numFmtId="0" fontId="17" fillId="0" borderId="8"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8" fillId="8" borderId="2" xfId="9" applyFont="1" applyFill="1" applyBorder="1" applyAlignment="1">
      <alignment horizontal="center" vertical="center" wrapText="1"/>
    </xf>
    <xf numFmtId="0" fontId="8" fillId="10" borderId="7"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0" borderId="6" xfId="1" applyFont="1" applyFill="1" applyBorder="1" applyAlignment="1">
      <alignment horizontal="center" vertical="center" wrapText="1"/>
    </xf>
    <xf numFmtId="0" fontId="26" fillId="13" borderId="7" xfId="1" applyFont="1" applyFill="1" applyBorder="1" applyAlignment="1">
      <alignment horizontal="center" vertical="center" wrapText="1"/>
    </xf>
    <xf numFmtId="0" fontId="26" fillId="13" borderId="11" xfId="1" applyFont="1" applyFill="1" applyBorder="1" applyAlignment="1">
      <alignment horizontal="center" vertical="center" wrapText="1"/>
    </xf>
    <xf numFmtId="0" fontId="26" fillId="13" borderId="6" xfId="1" applyFont="1" applyFill="1" applyBorder="1" applyAlignment="1">
      <alignment horizontal="center" vertical="center" wrapText="1"/>
    </xf>
    <xf numFmtId="0" fontId="8" fillId="14" borderId="7" xfId="1" applyFont="1" applyFill="1" applyBorder="1" applyAlignment="1">
      <alignment horizontal="center" vertical="center" wrapText="1"/>
    </xf>
    <xf numFmtId="0" fontId="8" fillId="14" borderId="11" xfId="1" applyFont="1" applyFill="1" applyBorder="1" applyAlignment="1">
      <alignment horizontal="center" vertical="center" wrapText="1"/>
    </xf>
    <xf numFmtId="0" fontId="8" fillId="14" borderId="6" xfId="1" applyFont="1" applyFill="1" applyBorder="1" applyAlignment="1">
      <alignment horizontal="center" vertical="center" wrapText="1"/>
    </xf>
    <xf numFmtId="0" fontId="8" fillId="8" borderId="2" xfId="0" applyFont="1" applyFill="1" applyBorder="1" applyAlignment="1">
      <alignment horizontal="center" vertical="center" wrapText="1"/>
    </xf>
    <xf numFmtId="0" fontId="6" fillId="0" borderId="1" xfId="1" applyFont="1" applyAlignment="1" applyProtection="1">
      <alignment horizontal="right" vertical="center"/>
    </xf>
    <xf numFmtId="0" fontId="17" fillId="0" borderId="46"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2" xfId="1" applyFont="1" applyBorder="1" applyAlignment="1" applyProtection="1">
      <alignment horizontal="left" vertical="center" wrapText="1"/>
    </xf>
    <xf numFmtId="0" fontId="17" fillId="0" borderId="2" xfId="23" applyFont="1" applyBorder="1" applyAlignment="1">
      <alignment horizontal="justify" vertical="center" wrapText="1"/>
    </xf>
    <xf numFmtId="0" fontId="28" fillId="0" borderId="2" xfId="23" applyFont="1" applyBorder="1" applyAlignment="1">
      <alignment horizontal="justify" vertical="center" wrapText="1"/>
    </xf>
    <xf numFmtId="0" fontId="26" fillId="17" borderId="2" xfId="23" applyFont="1" applyFill="1" applyBorder="1" applyAlignment="1">
      <alignment horizontal="center" vertical="center"/>
    </xf>
    <xf numFmtId="0" fontId="26" fillId="15" borderId="2" xfId="23" applyFont="1" applyFill="1" applyBorder="1" applyAlignment="1">
      <alignment horizontal="center" vertical="center"/>
    </xf>
    <xf numFmtId="0" fontId="26" fillId="16" borderId="2" xfId="23" applyFont="1" applyFill="1" applyBorder="1" applyAlignment="1">
      <alignment horizontal="center" vertical="center"/>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11" fillId="0" borderId="24" xfId="23" applyFont="1" applyBorder="1" applyAlignment="1">
      <alignment horizontal="center" vertical="center"/>
    </xf>
    <xf numFmtId="0" fontId="11" fillId="0" borderId="25"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2" xfId="23" applyFont="1" applyBorder="1" applyAlignment="1">
      <alignment horizontal="center" vertical="center"/>
    </xf>
    <xf numFmtId="0" fontId="11" fillId="0" borderId="27" xfId="23" applyFont="1" applyBorder="1" applyAlignment="1">
      <alignment horizontal="center" vertical="center"/>
    </xf>
    <xf numFmtId="0" fontId="22" fillId="3" borderId="16" xfId="23" applyFont="1" applyFill="1" applyBorder="1" applyAlignment="1">
      <alignment horizontal="left"/>
    </xf>
    <xf numFmtId="0" fontId="21" fillId="3" borderId="17" xfId="23" applyFont="1" applyFill="1" applyBorder="1" applyAlignment="1">
      <alignment horizontal="left"/>
    </xf>
    <xf numFmtId="0" fontId="22" fillId="3" borderId="20" xfId="23" applyFont="1" applyFill="1" applyBorder="1" applyAlignment="1">
      <alignment horizontal="left"/>
    </xf>
    <xf numFmtId="0" fontId="21" fillId="3" borderId="21" xfId="23" applyFont="1" applyFill="1" applyBorder="1" applyAlignment="1">
      <alignment horizontal="left"/>
    </xf>
    <xf numFmtId="165" fontId="21" fillId="3" borderId="22" xfId="23" quotePrefix="1" applyNumberFormat="1" applyFont="1" applyFill="1" applyBorder="1" applyAlignment="1">
      <alignment horizontal="left"/>
    </xf>
    <xf numFmtId="165" fontId="21" fillId="3" borderId="23" xfId="23" applyNumberFormat="1" applyFont="1" applyFill="1" applyBorder="1" applyAlignment="1">
      <alignment horizontal="left"/>
    </xf>
  </cellXfs>
  <cellStyles count="49">
    <cellStyle name="Excel_BuiltIn_Percent" xfId="16" xr:uid="{00000000-0005-0000-0000-000000000000}"/>
    <cellStyle name="Millares" xfId="5" builtinId="3"/>
    <cellStyle name="Millares 10" xfId="42" xr:uid="{8CD6C2B2-C036-4E13-BEEA-221F2CB2B076}"/>
    <cellStyle name="Millares 11" xfId="36" xr:uid="{2A2818BD-E2CC-4ABB-A4F1-EE19CAF210E2}"/>
    <cellStyle name="Millares 2" xfId="7" xr:uid="{00000000-0005-0000-0000-000002000000}"/>
    <cellStyle name="Millares 2 2" xfId="25" xr:uid="{ED0C9F2B-C07A-4A36-82EA-4C6E135C2504}"/>
    <cellStyle name="Millares 2 3" xfId="43" xr:uid="{E0806C84-EDDB-4C6E-8902-2F18A45EF721}"/>
    <cellStyle name="Millares 3" xfId="22" xr:uid="{00000000-0005-0000-0000-000003000000}"/>
    <cellStyle name="Millares 3 2" xfId="31" xr:uid="{D685CCA6-91D5-4F15-A524-DB9E846517E7}"/>
    <cellStyle name="Millares 3 3" xfId="48" xr:uid="{99C08781-1081-4303-B805-D030549EA8CE}"/>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4" xr:uid="{487DAEE1-D53D-420F-AFF0-A883F1ED21D8}"/>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7" xr:uid="{73897334-E4D7-4EB1-A2D4-23745FB7BA90}"/>
    <cellStyle name="Normal 14" xfId="32" xr:uid="{BD0564A9-6799-4BCD-AB63-2EE2F9644A39}"/>
    <cellStyle name="Normal 17" xfId="35" xr:uid="{03D619DE-42E5-4CB7-BB12-202EA5C3ADEC}"/>
    <cellStyle name="Normal 2" xfId="2" xr:uid="{00000000-0005-0000-0000-000009000000}"/>
    <cellStyle name="Normal 2 2" xfId="17" xr:uid="{00000000-0005-0000-0000-00000A000000}"/>
    <cellStyle name="Normal 2 3" xfId="23" xr:uid="{00000000-0005-0000-0000-00000B000000}"/>
    <cellStyle name="Normal 3" xfId="1" xr:uid="{00000000-0005-0000-0000-00000C000000}"/>
    <cellStyle name="Normal 3 2" xfId="18" xr:uid="{00000000-0005-0000-0000-00000D000000}"/>
    <cellStyle name="Normal 3 2 2" xfId="27" xr:uid="{EFCD654C-012F-401F-8AAD-E7189628970A}"/>
    <cellStyle name="Normal 3 2 3" xfId="45" xr:uid="{4884D5D6-C98D-417F-9767-6EEB4A115723}"/>
    <cellStyle name="Normal 4" xfId="4" xr:uid="{00000000-0005-0000-0000-00000E000000}"/>
    <cellStyle name="Normal 4 2" xfId="19" xr:uid="{00000000-0005-0000-0000-00000F000000}"/>
    <cellStyle name="Normal 4 2 2" xfId="28" xr:uid="{79E3C445-0623-4247-BFF4-172B271E034F}"/>
    <cellStyle name="Normal 4 2 3" xfId="46" xr:uid="{30F75A10-24A7-458E-B403-F79C478E7522}"/>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s>
  <dxfs count="177">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mruColors>
      <color rgb="FF66FF33"/>
      <color rgb="FFED720D"/>
      <color rgb="FFE67300"/>
      <color rgb="FFF67B00"/>
      <color rgb="FFFF7D00"/>
      <color rgb="FFFA7D00"/>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19</xdr:row>
      <xdr:rowOff>0</xdr:rowOff>
    </xdr:to>
    <xdr:sp macro="" textlink="">
      <xdr:nvSpPr>
        <xdr:cNvPr id="3" name="AutoShape 23">
          <a:extLst>
            <a:ext uri="{FF2B5EF4-FFF2-40B4-BE49-F238E27FC236}">
              <a16:creationId xmlns:a16="http://schemas.microsoft.com/office/drawing/2014/main" id="{581B7126-2A26-40FA-8C40-F3BE61BF6767}"/>
            </a:ext>
          </a:extLst>
        </xdr:cNvPr>
        <xdr:cNvSpPr>
          <a:spLocks noChangeArrowheads="1"/>
        </xdr:cNvSpPr>
      </xdr:nvSpPr>
      <xdr:spPr bwMode="auto">
        <a:xfrm>
          <a:off x="297180" y="3619500"/>
          <a:ext cx="38968680" cy="87477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19</xdr:row>
      <xdr:rowOff>0</xdr:rowOff>
    </xdr:to>
    <xdr:sp macro="" textlink="">
      <xdr:nvSpPr>
        <xdr:cNvPr id="3" name="AutoShape 23">
          <a:extLst>
            <a:ext uri="{FF2B5EF4-FFF2-40B4-BE49-F238E27FC236}">
              <a16:creationId xmlns:a16="http://schemas.microsoft.com/office/drawing/2014/main" id="{3AED4E66-E64A-4B22-B454-988B49FFD435}"/>
            </a:ext>
          </a:extLst>
        </xdr:cNvPr>
        <xdr:cNvSpPr>
          <a:spLocks noChangeArrowheads="1"/>
        </xdr:cNvSpPr>
      </xdr:nvSpPr>
      <xdr:spPr bwMode="auto">
        <a:xfrm>
          <a:off x="297180" y="2849880"/>
          <a:ext cx="36713160" cy="60731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3" name="AutoShape 23">
          <a:extLst>
            <a:ext uri="{FF2B5EF4-FFF2-40B4-BE49-F238E27FC236}">
              <a16:creationId xmlns:a16="http://schemas.microsoft.com/office/drawing/2014/main" id="{B5E0605C-60B4-4B9D-A7CA-ECB2A6516E30}"/>
            </a:ext>
          </a:extLst>
        </xdr:cNvPr>
        <xdr:cNvSpPr>
          <a:spLocks noChangeArrowheads="1"/>
        </xdr:cNvSpPr>
      </xdr:nvSpPr>
      <xdr:spPr bwMode="auto">
        <a:xfrm>
          <a:off x="297180" y="3368040"/>
          <a:ext cx="36012120" cy="87401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B865BDA3-BA83-4392-8046-D5A3FC00AAA9}"/>
            </a:ext>
          </a:extLst>
        </xdr:cNvPr>
        <xdr:cNvSpPr>
          <a:spLocks noChangeArrowheads="1"/>
        </xdr:cNvSpPr>
      </xdr:nvSpPr>
      <xdr:spPr bwMode="auto">
        <a:xfrm>
          <a:off x="297180" y="3368040"/>
          <a:ext cx="36012120" cy="87401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35</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reccionPlaneacionOMR/1-POA/POA2023/Planif_2023/Dir_%20EStrategico/01-PL-09%20Plan%20Operativo%20Anual_POA_Proyecci&#243;n_2023_DirEst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reccionPlaneacionOMR/1-POA/POA2023/Planif_2023/G_Con_Inn/01-PL-09%20Plan%20Operativo%20Anual_POA_Proyecci&#243;n_2023%20(3)%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reccionPlaneacionOMR/1-POA/POA2023/Planif_2023/03-D_TIC-OK/01-PL-09%20Plan%20Operativo%20Anual_POA_Proyecci&#243;n_2023_27_11_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yis\0-PlanEstrategica\PEI-POA2021\Dependecias-trazab\RE__Plan_Operativo_Anual_DTIC\dtic-v2\01-FR-03%20Plan%20Operativo%20Anual%20-%20V4-SP_DTIC_26ENE2021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yis\0-PlanEstrategica\PEI-POA2021\POA%202021\Comunicaci&#243;n%20Estrat&#233;gica\POA%20OAC%202021%20-%20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ayis\0-PlanEstrategica\PEI-POA2021\POA%202021\Promoci&#243;n%20Defensa%20Derechos\01-FR-03%20Plan%20Operativo%20Anu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yis\0-PlanEstrategica\PEI-POA2021\Dependecias-trazab\Plan_Operativo_Anual_08-GTH\_ALCANCE_PROCESO_08-GTHfin\01-FR-03%20Plan%20Operativo%20Anual%20-%20V4-Proceso%20GTH%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ayis\0-PlanEstrategica\PEI-POA2021\POA%202021\G%20Administrativa\01-FR-03%20Plan%20Operativo%20Anual%20-%20GESTI&#211;N%20ADMINISTRATIVA-RevDLC28012020_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refreshError="1"/>
      <sheetData sheetId="1" refreshError="1"/>
      <sheetData sheetId="2">
        <row r="48">
          <cell r="B48" t="str">
            <v xml:space="preserve">4. Fortalecer la gestión institucional a través del uso y apropiación de tecnologías de la información y las comunicaciones, la aplicación de buenas prácticas, un Talento Humano y una infraestructura adecuados para la prestación del servicio. </v>
          </cell>
        </row>
        <row r="55">
          <cell r="C55" t="str">
            <v>4.2. Consolidar el 90% del Modelo Integrado de Planeación y Gestión –MIPG- y sus sistemas de gestión articulados, como compromiso con la Calidad, la Excelencia, la Responsabilidad Ambiental y la Mejora en la prestación del Servicio.</v>
          </cell>
          <cell r="G55">
            <v>1</v>
          </cell>
          <cell r="H55" t="str">
            <v xml:space="preserve">Porcentaje de acciones implementadas para la sostenibilidad y mejora del SGC </v>
          </cell>
          <cell r="J55" t="str">
            <v>Dirección de Planeación
Aportan: Dependencias lideradas por  Responsables de procesos y operativos de todos los procesos institucionales</v>
          </cell>
        </row>
        <row r="56">
          <cell r="G56">
            <v>0.6</v>
          </cell>
          <cell r="H56" t="str">
            <v>Porcentaje de actividades implementadas para la sostenibilidad  y mejora del MIPG</v>
          </cell>
          <cell r="J56" t="str">
            <v>Dirección de Planeación
Aportan: Dependencias lideradas por  Responsables de procesos y operativos de todos los procesos institucionales</v>
          </cell>
        </row>
        <row r="57">
          <cell r="G57" t="str">
            <v>S.I.</v>
          </cell>
          <cell r="H57" t="str">
            <v xml:space="preserve">Porcentaje de requisitos del  SGA implementados bajo los estándares de la norma ISO 14001 </v>
          </cell>
          <cell r="J57" t="str">
            <v>Dirección de Planeación</v>
          </cell>
        </row>
        <row r="58">
          <cell r="G58" t="str">
            <v>3 
(En el último año)</v>
          </cell>
          <cell r="H58" t="str">
            <v>Acciones de monitoreo y revisión realizadas al PAAC</v>
          </cell>
          <cell r="J58" t="str">
            <v>Dirección de Planeación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refreshError="1"/>
      <sheetData sheetId="1" refreshError="1"/>
      <sheetData sheetId="2">
        <row r="96">
          <cell r="B96" t="str">
            <v xml:space="preserve">5. Incorporar una cultura del conocimiento y la innovación a través de actividades que permitan el desarrollo de ideas, lecciones aprendidas e investigaciones para mejorar los resultados de la gestión institucional. </v>
          </cell>
          <cell r="C96" t="str">
            <v>5.1 Generar el 100% de productos de nuevo conocimiento o transformar los existentes, alineados con proyectos resultados de la investigación, desarrollo e innovación (I+D+I) en la Entidad.</v>
          </cell>
          <cell r="H96" t="str">
            <v>Proyectos de Investigación, Desarrollo e Innovación (I+D+I) elaborados</v>
          </cell>
          <cell r="J96" t="str">
            <v xml:space="preserve">Dirección de Gestión del Conocimiento e Innovación </v>
          </cell>
        </row>
        <row r="97">
          <cell r="H97" t="str">
            <v>Productos resultado de investigaciones, entregadas para la comunidad</v>
          </cell>
          <cell r="J97" t="str">
            <v xml:space="preserve">Dirección de Gestión del Conocimiento e Innovación </v>
          </cell>
        </row>
        <row r="98">
          <cell r="C98" t="str">
            <v>5.2 Formular el 100% de herramientas y acciones que permitan categorizar, preservar y utilizar el conocimiento para la toma de decisiones y compartir fácilmente los datos y la información de la Entidad.</v>
          </cell>
          <cell r="H98" t="str">
            <v>Informes de investigación e innovación construidos</v>
          </cell>
          <cell r="J98" t="str">
            <v xml:space="preserve">Dirección de Gestión del Conocimiento e Innovación </v>
          </cell>
        </row>
        <row r="99">
          <cell r="C99" t="str">
            <v xml:space="preserve">5.3 Desarrollar el 100% de espacios y mecanismos para la difusión del conocimiento, mediante la creación de alianzas efectivas y apropiación de la memoria institucional a través del proceso de enseñanza-aprendizaje organizacional. </v>
          </cell>
          <cell r="H99" t="str">
            <v>Actividades de apropiación social del conocimiento desarrolladas</v>
          </cell>
          <cell r="J99" t="str">
            <v xml:space="preserve">Dirección de Gestión del Conocimiento e Innovación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refreshError="1"/>
      <sheetData sheetId="1" refreshError="1"/>
      <sheetData sheetId="2">
        <row r="48">
          <cell r="B48" t="str">
            <v xml:space="preserve">4. Fortalecer la gestión institucional a través del uso y apropiación de tecnologías de la información y las comunicaciones, la aplicación de buenas prácticas, un Talento Humano y una infraestructura adecuados para la prestación del servicio. </v>
          </cell>
          <cell r="C48" t="str">
            <v>4.1. Implementar el 100% de las acciones que impulsen el crecimiento del Modelo de Madurez de Transformación Digital de la Entidad, aplicando los principios , lineamientos y normas que lo enmarcan.</v>
          </cell>
          <cell r="H48" t="str">
            <v>Porcentaje de proyectos implementados de acuerdo al plan de tecnologías de la Información</v>
          </cell>
        </row>
        <row r="49">
          <cell r="H49" t="str">
            <v>Porcentaje de actividades ejecutadas de acuerdo al plan de Seguridad de información</v>
          </cell>
        </row>
        <row r="50">
          <cell r="H50" t="str">
            <v xml:space="preserve">Porcentaje de actividades ejecutadas  en la estrategia de servicios ciudadanos digitales </v>
          </cell>
        </row>
        <row r="51">
          <cell r="H51" t="str">
            <v>Porcentaje de lineamientos adoptados  en la estrategia de gestión de datos</v>
          </cell>
        </row>
        <row r="52">
          <cell r="H52" t="str">
            <v>Cantidad de requerimientos prioritarios desarrollados para los sistemas información</v>
          </cell>
        </row>
        <row r="53">
          <cell r="H53" t="str">
            <v>Porcentaje de actividades ejecutadas del plan de uso y apropiación</v>
          </cell>
        </row>
        <row r="54">
          <cell r="H54" t="str">
            <v>Porcentaje de actividades ejecutadas de la hoja de ruta de optimización tecnológica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Dirección de Tecnologías de la  Información y las Comunicaciones</v>
          </cell>
        </row>
        <row r="19">
          <cell r="J19" t="str">
            <v>Dirección de Tecnologías de la  Información y las Comunicaciones</v>
          </cell>
        </row>
      </sheetData>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Asesora de Comunicaciones</v>
          </cell>
        </row>
        <row r="14">
          <cell r="J14" t="str">
            <v>Oficina Asesora de Comunicaciones</v>
          </cell>
        </row>
      </sheetData>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B13" t="str">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ell>
        </row>
      </sheetData>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 xml:space="preserve">
Dirección de Talento Humano
</v>
          </cell>
        </row>
        <row r="14">
          <cell r="J14" t="str">
            <v>Dependencia Líder: 
Dirección de Talento Humano
Dependencia Operativa:
Subdirección de Gestión del Talento Humano</v>
          </cell>
        </row>
        <row r="15">
          <cell r="J15" t="str">
            <v>Dependencia Líder: 
Dirección de Talento Humano
Dependencia Operativa:
Subdirección de Gestión del Talento Humano</v>
          </cell>
        </row>
        <row r="20">
          <cell r="J20" t="str">
            <v>Dirección de Talento Humano</v>
          </cell>
        </row>
      </sheetData>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B54B-4C91-45B7-AC06-B5163719E6C9}">
  <dimension ref="A1:F41"/>
  <sheetViews>
    <sheetView showGridLines="0" tabSelected="1" zoomScale="85" zoomScaleNormal="85" workbookViewId="0">
      <selection activeCell="E20" sqref="E20"/>
    </sheetView>
  </sheetViews>
  <sheetFormatPr baseColWidth="10" defaultColWidth="12.5546875" defaultRowHeight="13.2"/>
  <cols>
    <col min="1" max="1" width="4.33203125" style="45" customWidth="1"/>
    <col min="2" max="2" width="13.6640625" style="45" customWidth="1"/>
    <col min="3" max="3" width="16.44140625" style="45" customWidth="1"/>
    <col min="4" max="4" width="52.44140625" style="45" customWidth="1"/>
    <col min="5" max="5" width="16.44140625" style="45" customWidth="1"/>
    <col min="6" max="6" width="13.6640625" style="45" customWidth="1"/>
    <col min="7" max="16384" width="12.5546875" style="45"/>
  </cols>
  <sheetData>
    <row r="1" spans="1:6" ht="19.5" customHeight="1">
      <c r="A1" s="371" t="s">
        <v>645</v>
      </c>
      <c r="B1" s="372"/>
      <c r="C1" s="372"/>
      <c r="D1" s="375" t="s">
        <v>709</v>
      </c>
      <c r="E1" s="377" t="s">
        <v>574</v>
      </c>
      <c r="F1" s="378"/>
    </row>
    <row r="2" spans="1:6" ht="31.2" customHeight="1">
      <c r="A2" s="373"/>
      <c r="B2" s="374"/>
      <c r="C2" s="374"/>
      <c r="D2" s="376"/>
      <c r="E2" s="46" t="s">
        <v>794</v>
      </c>
      <c r="F2" s="47" t="s">
        <v>575</v>
      </c>
    </row>
    <row r="3" spans="1:6" ht="30" customHeight="1">
      <c r="A3" s="373"/>
      <c r="B3" s="374"/>
      <c r="C3" s="374"/>
      <c r="D3" s="376"/>
      <c r="E3" s="379" t="s">
        <v>795</v>
      </c>
      <c r="F3" s="380"/>
    </row>
    <row r="4" spans="1:6" ht="9" customHeight="1">
      <c r="A4" s="48"/>
      <c r="B4" s="49"/>
      <c r="C4" s="49"/>
      <c r="D4" s="49"/>
      <c r="E4" s="49"/>
      <c r="F4" s="50"/>
    </row>
    <row r="5" spans="1:6" ht="17.850000000000001" customHeight="1">
      <c r="A5" s="51"/>
      <c r="B5" s="52"/>
      <c r="C5" s="52"/>
      <c r="D5" s="52"/>
      <c r="E5" s="52"/>
      <c r="F5" s="53"/>
    </row>
    <row r="6" spans="1:6" ht="30" customHeight="1">
      <c r="A6" s="54"/>
      <c r="B6" s="384" t="s">
        <v>576</v>
      </c>
      <c r="C6" s="384"/>
      <c r="D6" s="384"/>
      <c r="E6" s="384"/>
      <c r="F6" s="55"/>
    </row>
    <row r="7" spans="1:6" ht="19.5" customHeight="1">
      <c r="A7" s="54"/>
      <c r="B7" s="24" t="s">
        <v>577</v>
      </c>
      <c r="C7" s="24" t="s">
        <v>578</v>
      </c>
      <c r="D7" s="376" t="s">
        <v>579</v>
      </c>
      <c r="E7" s="376"/>
      <c r="F7" s="56"/>
    </row>
    <row r="8" spans="1:6" ht="15">
      <c r="A8" s="57"/>
      <c r="B8" s="23">
        <v>1</v>
      </c>
      <c r="C8" s="58">
        <v>44226</v>
      </c>
      <c r="D8" s="385" t="s">
        <v>580</v>
      </c>
      <c r="E8" s="385"/>
      <c r="F8" s="50"/>
    </row>
    <row r="9" spans="1:6" ht="45" customHeight="1">
      <c r="A9" s="48"/>
      <c r="B9" s="23">
        <v>2</v>
      </c>
      <c r="C9" s="58">
        <v>44369</v>
      </c>
      <c r="D9" s="385" t="s">
        <v>679</v>
      </c>
      <c r="E9" s="385"/>
      <c r="F9" s="50"/>
    </row>
    <row r="10" spans="1:6" ht="66" customHeight="1">
      <c r="A10" s="59"/>
      <c r="B10" s="23">
        <v>3</v>
      </c>
      <c r="C10" s="58">
        <v>44433</v>
      </c>
      <c r="D10" s="370" t="s">
        <v>681</v>
      </c>
      <c r="E10" s="370"/>
      <c r="F10" s="62"/>
    </row>
    <row r="11" spans="1:6" ht="81" customHeight="1">
      <c r="A11" s="48"/>
      <c r="B11" s="23">
        <v>4</v>
      </c>
      <c r="C11" s="58">
        <v>44470</v>
      </c>
      <c r="D11" s="370" t="s">
        <v>682</v>
      </c>
      <c r="E11" s="370"/>
      <c r="F11" s="63"/>
    </row>
    <row r="12" spans="1:6" ht="164.4" customHeight="1">
      <c r="A12" s="64"/>
      <c r="B12" s="23">
        <v>5</v>
      </c>
      <c r="C12" s="58">
        <v>44581</v>
      </c>
      <c r="D12" s="370" t="s">
        <v>721</v>
      </c>
      <c r="E12" s="370"/>
      <c r="F12" s="50"/>
    </row>
    <row r="13" spans="1:6" ht="91.2" customHeight="1">
      <c r="A13" s="64"/>
      <c r="B13" s="23">
        <v>6</v>
      </c>
      <c r="C13" s="58">
        <v>44740</v>
      </c>
      <c r="D13" s="370" t="s">
        <v>725</v>
      </c>
      <c r="E13" s="370"/>
      <c r="F13" s="62"/>
    </row>
    <row r="14" spans="1:6" ht="141.75" customHeight="1">
      <c r="A14" s="66"/>
      <c r="B14" s="23">
        <v>7</v>
      </c>
      <c r="C14" s="58">
        <v>44953</v>
      </c>
      <c r="D14" s="370" t="s">
        <v>786</v>
      </c>
      <c r="E14" s="370"/>
      <c r="F14" s="67"/>
    </row>
    <row r="15" spans="1:6" ht="87" customHeight="1">
      <c r="A15" s="66"/>
      <c r="B15" s="23">
        <v>8</v>
      </c>
      <c r="C15" s="58">
        <v>45105</v>
      </c>
      <c r="D15" s="370" t="s">
        <v>793</v>
      </c>
      <c r="E15" s="370"/>
      <c r="F15" s="62"/>
    </row>
    <row r="16" spans="1:6" ht="16.350000000000001" customHeight="1">
      <c r="A16" s="64"/>
      <c r="B16" s="60"/>
      <c r="C16" s="65"/>
      <c r="D16" s="65"/>
      <c r="E16" s="65"/>
      <c r="F16" s="68"/>
    </row>
    <row r="17" spans="1:6" ht="16.350000000000001" customHeight="1">
      <c r="A17" s="64"/>
      <c r="B17" s="60"/>
      <c r="C17" s="65"/>
      <c r="D17" s="65"/>
      <c r="E17" s="65"/>
      <c r="F17" s="68"/>
    </row>
    <row r="18" spans="1:6" ht="16.350000000000001" customHeight="1">
      <c r="A18" s="69"/>
      <c r="B18" s="70"/>
      <c r="C18" s="70"/>
      <c r="D18" s="70"/>
      <c r="E18" s="65"/>
      <c r="F18" s="68"/>
    </row>
    <row r="19" spans="1:6" ht="16.350000000000001" customHeight="1">
      <c r="A19" s="71"/>
      <c r="B19" s="65"/>
      <c r="C19" s="65"/>
      <c r="D19" s="65"/>
      <c r="E19" s="65"/>
      <c r="F19" s="68"/>
    </row>
    <row r="20" spans="1:6" ht="16.350000000000001" customHeight="1">
      <c r="A20" s="66"/>
      <c r="B20" s="61"/>
      <c r="C20" s="61"/>
      <c r="D20" s="60"/>
      <c r="E20" s="60"/>
      <c r="F20" s="62"/>
    </row>
    <row r="21" spans="1:6" ht="16.350000000000001" customHeight="1">
      <c r="A21" s="66"/>
      <c r="B21" s="61"/>
      <c r="C21" s="61"/>
      <c r="D21" s="60"/>
      <c r="E21" s="60"/>
      <c r="F21" s="62"/>
    </row>
    <row r="22" spans="1:6" ht="16.350000000000001" customHeight="1">
      <c r="A22" s="71"/>
      <c r="B22" s="65"/>
      <c r="C22" s="65"/>
      <c r="D22" s="65"/>
      <c r="E22" s="65"/>
      <c r="F22" s="68"/>
    </row>
    <row r="23" spans="1:6" ht="16.350000000000001" customHeight="1">
      <c r="A23" s="71"/>
      <c r="B23" s="65"/>
      <c r="C23" s="65"/>
      <c r="D23" s="65"/>
      <c r="E23" s="65"/>
      <c r="F23" s="68"/>
    </row>
    <row r="24" spans="1:6" ht="16.350000000000001" customHeight="1">
      <c r="A24" s="71"/>
      <c r="B24" s="65"/>
      <c r="C24" s="65"/>
      <c r="D24" s="65"/>
      <c r="E24" s="65"/>
      <c r="F24" s="68"/>
    </row>
    <row r="25" spans="1:6" ht="25.5" customHeight="1">
      <c r="A25" s="393" t="s">
        <v>581</v>
      </c>
      <c r="B25" s="394"/>
      <c r="C25" s="395"/>
      <c r="D25" s="236" t="s">
        <v>582</v>
      </c>
      <c r="E25" s="391" t="s">
        <v>583</v>
      </c>
      <c r="F25" s="392"/>
    </row>
    <row r="26" spans="1:6" ht="92.4" customHeight="1">
      <c r="A26" s="388" t="s">
        <v>797</v>
      </c>
      <c r="B26" s="389"/>
      <c r="C26" s="390"/>
      <c r="D26" s="72" t="s">
        <v>796</v>
      </c>
      <c r="E26" s="386" t="s">
        <v>584</v>
      </c>
      <c r="F26" s="387"/>
    </row>
    <row r="27" spans="1:6" ht="21" customHeight="1">
      <c r="A27" s="71"/>
      <c r="B27" s="65"/>
      <c r="C27" s="65"/>
      <c r="D27" s="65"/>
      <c r="E27" s="65"/>
      <c r="F27" s="68"/>
    </row>
    <row r="28" spans="1:6" ht="39.75" customHeight="1">
      <c r="A28" s="381" t="s">
        <v>646</v>
      </c>
      <c r="B28" s="382"/>
      <c r="C28" s="382"/>
      <c r="D28" s="382"/>
      <c r="E28" s="382"/>
      <c r="F28" s="383"/>
    </row>
    <row r="29" spans="1:6" ht="17.25" customHeight="1" thickBot="1">
      <c r="A29" s="73"/>
      <c r="B29" s="74"/>
      <c r="C29" s="74"/>
      <c r="D29" s="74"/>
      <c r="E29" s="74"/>
      <c r="F29" s="75"/>
    </row>
    <row r="30" spans="1:6" ht="27" customHeight="1"/>
    <row r="31" spans="1:6" ht="15.6" customHeight="1">
      <c r="A31" s="76"/>
      <c r="B31" s="76"/>
      <c r="C31" s="76"/>
      <c r="D31" s="76"/>
      <c r="E31" s="76"/>
      <c r="F31" s="76"/>
    </row>
    <row r="32" spans="1:6" ht="13.5" customHeight="1">
      <c r="A32" s="77"/>
      <c r="B32" s="49"/>
      <c r="C32" s="49"/>
      <c r="D32" s="49"/>
      <c r="E32" s="49"/>
      <c r="F32" s="49"/>
    </row>
    <row r="33" spans="1:6" ht="18" customHeight="1">
      <c r="A33" s="49"/>
      <c r="B33" s="78"/>
      <c r="C33" s="49"/>
      <c r="D33" s="49"/>
      <c r="E33" s="49"/>
      <c r="F33" s="49"/>
    </row>
    <row r="34" spans="1:6" ht="13.5" customHeight="1">
      <c r="A34" s="76"/>
      <c r="B34" s="76"/>
      <c r="C34" s="76"/>
      <c r="D34" s="76"/>
      <c r="E34" s="65"/>
      <c r="F34" s="65"/>
    </row>
    <row r="35" spans="1:6" ht="15.6" customHeight="1">
      <c r="A35" s="76"/>
      <c r="B35" s="76"/>
      <c r="C35" s="76"/>
      <c r="D35" s="76"/>
      <c r="E35" s="76"/>
      <c r="F35" s="76"/>
    </row>
    <row r="36" spans="1:6" ht="15.6" customHeight="1">
      <c r="A36" s="76"/>
      <c r="B36" s="76"/>
      <c r="C36" s="76"/>
      <c r="D36" s="76"/>
      <c r="E36" s="76"/>
      <c r="F36" s="76"/>
    </row>
    <row r="37" spans="1:6" ht="11.1" customHeight="1">
      <c r="A37" s="49"/>
      <c r="B37" s="49"/>
      <c r="C37" s="49"/>
      <c r="D37" s="49"/>
      <c r="E37" s="49"/>
      <c r="F37" s="49"/>
    </row>
    <row r="38" spans="1:6" ht="11.25" customHeight="1">
      <c r="A38" s="79"/>
      <c r="B38" s="79"/>
      <c r="C38" s="79"/>
      <c r="D38" s="79"/>
      <c r="E38" s="79"/>
      <c r="F38" s="79"/>
    </row>
    <row r="39" spans="1:6" ht="7.5" customHeight="1">
      <c r="A39" s="49"/>
      <c r="B39" s="49"/>
      <c r="C39" s="49"/>
      <c r="D39" s="49"/>
      <c r="E39" s="49"/>
      <c r="F39" s="49"/>
    </row>
    <row r="40" spans="1:6" ht="16.5" customHeight="1">
      <c r="A40" s="60"/>
      <c r="B40" s="60"/>
      <c r="C40" s="60"/>
      <c r="D40" s="60"/>
      <c r="E40" s="60"/>
      <c r="F40" s="60"/>
    </row>
    <row r="41" spans="1:6" ht="24.75" customHeight="1"/>
  </sheetData>
  <sheetProtection algorithmName="SHA-512" hashValue="tsPOuQ7EsWuYmTzdPAe6dHLzQL+9QxTdpjoh6Numj69SWCf0Jk4BFoK//SftD3ex/TPYWH8mX1upC0v3395bPQ==" saltValue="JOf/KIunaw66OWrfBUzjBA==" spinCount="100000" sheet="1" selectLockedCells="1"/>
  <mergeCells count="19">
    <mergeCell ref="A28:F28"/>
    <mergeCell ref="B6:E6"/>
    <mergeCell ref="D7:E7"/>
    <mergeCell ref="D8:E8"/>
    <mergeCell ref="E26:F26"/>
    <mergeCell ref="A26:C26"/>
    <mergeCell ref="E25:F25"/>
    <mergeCell ref="A25:C25"/>
    <mergeCell ref="D9:E9"/>
    <mergeCell ref="D10:E10"/>
    <mergeCell ref="D11:E11"/>
    <mergeCell ref="D12:E12"/>
    <mergeCell ref="D14:E14"/>
    <mergeCell ref="D13:E13"/>
    <mergeCell ref="D15:E15"/>
    <mergeCell ref="A1:C3"/>
    <mergeCell ref="D1:D3"/>
    <mergeCell ref="E1:F1"/>
    <mergeCell ref="E3:F3"/>
  </mergeCells>
  <pageMargins left="0.7" right="0.7" top="0.75" bottom="0.75" header="0.3" footer="0.3"/>
  <pageSetup paperSize="9" scale="7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117F-E8C7-4944-8A84-0879E6866BD8}">
  <dimension ref="A1:F40"/>
  <sheetViews>
    <sheetView showGridLines="0" workbookViewId="0">
      <selection activeCell="E4" sqref="E4"/>
    </sheetView>
  </sheetViews>
  <sheetFormatPr baseColWidth="10" defaultColWidth="12.5546875" defaultRowHeight="13.2"/>
  <cols>
    <col min="1" max="1" width="4.33203125" style="45" customWidth="1"/>
    <col min="2" max="2" width="13.6640625" style="45" customWidth="1"/>
    <col min="3" max="3" width="16.44140625" style="45" customWidth="1"/>
    <col min="4" max="4" width="52.44140625" style="45" customWidth="1"/>
    <col min="5" max="5" width="16.44140625" style="45" customWidth="1"/>
    <col min="6" max="6" width="13.6640625" style="45" customWidth="1"/>
    <col min="7" max="16384" width="12.5546875" style="45"/>
  </cols>
  <sheetData>
    <row r="1" spans="1:6" ht="19.5" customHeight="1">
      <c r="A1" s="371" t="s">
        <v>645</v>
      </c>
      <c r="B1" s="372"/>
      <c r="C1" s="372"/>
      <c r="D1" s="375" t="s">
        <v>4</v>
      </c>
      <c r="E1" s="377" t="s">
        <v>574</v>
      </c>
      <c r="F1" s="378"/>
    </row>
    <row r="2" spans="1:6" ht="28.8" customHeight="1">
      <c r="A2" s="373"/>
      <c r="B2" s="374"/>
      <c r="C2" s="374"/>
      <c r="D2" s="376"/>
      <c r="E2" s="46" t="s">
        <v>794</v>
      </c>
      <c r="F2" s="47" t="s">
        <v>585</v>
      </c>
    </row>
    <row r="3" spans="1:6" ht="28.5" customHeight="1">
      <c r="A3" s="373"/>
      <c r="B3" s="374"/>
      <c r="C3" s="374"/>
      <c r="D3" s="376"/>
      <c r="E3" s="379" t="s">
        <v>795</v>
      </c>
      <c r="F3" s="380"/>
    </row>
    <row r="4" spans="1:6" ht="9" customHeight="1">
      <c r="A4" s="48"/>
      <c r="B4" s="49"/>
      <c r="C4" s="49"/>
      <c r="D4" s="49"/>
      <c r="E4" s="49"/>
      <c r="F4" s="50"/>
    </row>
    <row r="5" spans="1:6" ht="17.850000000000001" customHeight="1">
      <c r="A5" s="396" t="s">
        <v>586</v>
      </c>
      <c r="B5" s="397"/>
      <c r="C5" s="397"/>
      <c r="D5" s="397"/>
      <c r="E5" s="397"/>
      <c r="F5" s="398"/>
    </row>
    <row r="6" spans="1:6" ht="30" customHeight="1">
      <c r="A6" s="399"/>
      <c r="B6" s="397"/>
      <c r="C6" s="397"/>
      <c r="D6" s="397"/>
      <c r="E6" s="397"/>
      <c r="F6" s="398"/>
    </row>
    <row r="7" spans="1:6" ht="19.5" customHeight="1">
      <c r="A7" s="399"/>
      <c r="B7" s="397"/>
      <c r="C7" s="397"/>
      <c r="D7" s="397"/>
      <c r="E7" s="397"/>
      <c r="F7" s="398"/>
    </row>
    <row r="8" spans="1:6" ht="15" customHeight="1">
      <c r="A8" s="399"/>
      <c r="B8" s="397"/>
      <c r="C8" s="397"/>
      <c r="D8" s="397"/>
      <c r="E8" s="397"/>
      <c r="F8" s="398"/>
    </row>
    <row r="9" spans="1:6">
      <c r="A9" s="399"/>
      <c r="B9" s="397"/>
      <c r="C9" s="397"/>
      <c r="D9" s="397"/>
      <c r="E9" s="397"/>
      <c r="F9" s="398"/>
    </row>
    <row r="10" spans="1:6" ht="19.5" customHeight="1">
      <c r="A10" s="399"/>
      <c r="B10" s="397"/>
      <c r="C10" s="397"/>
      <c r="D10" s="397"/>
      <c r="E10" s="397"/>
      <c r="F10" s="398"/>
    </row>
    <row r="11" spans="1:6" ht="19.5" customHeight="1">
      <c r="A11" s="399"/>
      <c r="B11" s="397"/>
      <c r="C11" s="397"/>
      <c r="D11" s="397"/>
      <c r="E11" s="397"/>
      <c r="F11" s="398"/>
    </row>
    <row r="12" spans="1:6" ht="19.5" customHeight="1">
      <c r="A12" s="399"/>
      <c r="B12" s="397"/>
      <c r="C12" s="397"/>
      <c r="D12" s="397"/>
      <c r="E12" s="397"/>
      <c r="F12" s="398"/>
    </row>
    <row r="13" spans="1:6" ht="19.5" customHeight="1">
      <c r="A13" s="399"/>
      <c r="B13" s="397"/>
      <c r="C13" s="397"/>
      <c r="D13" s="397"/>
      <c r="E13" s="397"/>
      <c r="F13" s="398"/>
    </row>
    <row r="14" spans="1:6" ht="19.5" customHeight="1">
      <c r="A14" s="399"/>
      <c r="B14" s="397"/>
      <c r="C14" s="397"/>
      <c r="D14" s="397"/>
      <c r="E14" s="397"/>
      <c r="F14" s="398"/>
    </row>
    <row r="15" spans="1:6" ht="16.350000000000001" customHeight="1">
      <c r="A15" s="399"/>
      <c r="B15" s="397"/>
      <c r="C15" s="397"/>
      <c r="D15" s="397"/>
      <c r="E15" s="397"/>
      <c r="F15" s="398"/>
    </row>
    <row r="16" spans="1:6" ht="16.350000000000001" customHeight="1">
      <c r="A16" s="399"/>
      <c r="B16" s="397"/>
      <c r="C16" s="397"/>
      <c r="D16" s="397"/>
      <c r="E16" s="397"/>
      <c r="F16" s="398"/>
    </row>
    <row r="17" spans="1:6" ht="16.350000000000001" customHeight="1">
      <c r="A17" s="399"/>
      <c r="B17" s="397"/>
      <c r="C17" s="397"/>
      <c r="D17" s="397"/>
      <c r="E17" s="397"/>
      <c r="F17" s="398"/>
    </row>
    <row r="18" spans="1:6" ht="16.350000000000001" customHeight="1">
      <c r="A18" s="399"/>
      <c r="B18" s="397"/>
      <c r="C18" s="397"/>
      <c r="D18" s="397"/>
      <c r="E18" s="397"/>
      <c r="F18" s="398"/>
    </row>
    <row r="19" spans="1:6" ht="16.350000000000001" customHeight="1">
      <c r="A19" s="399"/>
      <c r="B19" s="397"/>
      <c r="C19" s="397"/>
      <c r="D19" s="397"/>
      <c r="E19" s="397"/>
      <c r="F19" s="398"/>
    </row>
    <row r="20" spans="1:6" ht="16.350000000000001" customHeight="1">
      <c r="A20" s="399"/>
      <c r="B20" s="397"/>
      <c r="C20" s="397"/>
      <c r="D20" s="397"/>
      <c r="E20" s="397"/>
      <c r="F20" s="398"/>
    </row>
    <row r="21" spans="1:6" ht="16.350000000000001" customHeight="1">
      <c r="A21" s="399"/>
      <c r="B21" s="397"/>
      <c r="C21" s="397"/>
      <c r="D21" s="397"/>
      <c r="E21" s="397"/>
      <c r="F21" s="398"/>
    </row>
    <row r="22" spans="1:6" ht="16.350000000000001" customHeight="1">
      <c r="A22" s="399"/>
      <c r="B22" s="397"/>
      <c r="C22" s="397"/>
      <c r="D22" s="397"/>
      <c r="E22" s="397"/>
      <c r="F22" s="398"/>
    </row>
    <row r="23" spans="1:6" ht="16.350000000000001" customHeight="1">
      <c r="A23" s="399"/>
      <c r="B23" s="397"/>
      <c r="C23" s="397"/>
      <c r="D23" s="397"/>
      <c r="E23" s="397"/>
      <c r="F23" s="398"/>
    </row>
    <row r="24" spans="1:6" ht="16.350000000000001" customHeight="1">
      <c r="A24" s="399"/>
      <c r="B24" s="397"/>
      <c r="C24" s="397"/>
      <c r="D24" s="397"/>
      <c r="E24" s="397"/>
      <c r="F24" s="398"/>
    </row>
    <row r="25" spans="1:6" ht="25.5" customHeight="1">
      <c r="A25" s="400"/>
      <c r="B25" s="401"/>
      <c r="C25" s="401"/>
      <c r="D25" s="80"/>
      <c r="E25" s="402"/>
      <c r="F25" s="403"/>
    </row>
    <row r="26" spans="1:6" ht="65.25" customHeight="1">
      <c r="A26" s="404"/>
      <c r="B26" s="405"/>
      <c r="C26" s="405"/>
      <c r="D26" s="81"/>
      <c r="E26" s="406"/>
      <c r="F26" s="407"/>
    </row>
    <row r="27" spans="1:6" ht="21" customHeight="1">
      <c r="A27" s="71"/>
      <c r="B27" s="65"/>
      <c r="C27" s="65"/>
      <c r="D27" s="65"/>
      <c r="E27" s="65"/>
      <c r="F27" s="68"/>
    </row>
    <row r="28" spans="1:6" ht="39.75" customHeight="1" thickBot="1">
      <c r="A28" s="408" t="s">
        <v>646</v>
      </c>
      <c r="B28" s="409"/>
      <c r="C28" s="409"/>
      <c r="D28" s="409"/>
      <c r="E28" s="409"/>
      <c r="F28" s="410"/>
    </row>
    <row r="29" spans="1:6" ht="27" customHeight="1"/>
    <row r="30" spans="1:6" ht="15.6" customHeight="1">
      <c r="A30" s="76"/>
      <c r="B30" s="76"/>
      <c r="C30" s="76"/>
      <c r="D30" s="76"/>
      <c r="E30" s="76"/>
      <c r="F30" s="76"/>
    </row>
    <row r="31" spans="1:6" ht="13.5" customHeight="1">
      <c r="A31" s="77"/>
      <c r="B31" s="49"/>
      <c r="C31" s="49"/>
      <c r="D31" s="49"/>
      <c r="E31" s="49"/>
      <c r="F31" s="49"/>
    </row>
    <row r="32" spans="1:6" ht="18" customHeight="1">
      <c r="A32" s="49"/>
      <c r="B32" s="78"/>
      <c r="C32" s="49"/>
      <c r="D32" s="49"/>
      <c r="E32" s="49"/>
      <c r="F32" s="49"/>
    </row>
    <row r="33" spans="1:6" ht="13.5" customHeight="1">
      <c r="A33" s="76"/>
      <c r="B33" s="76"/>
      <c r="C33" s="76"/>
      <c r="D33" s="76"/>
      <c r="E33" s="65"/>
      <c r="F33" s="65"/>
    </row>
    <row r="34" spans="1:6" ht="15.6" customHeight="1">
      <c r="A34" s="76"/>
      <c r="B34" s="76"/>
      <c r="C34" s="76"/>
      <c r="D34" s="76"/>
      <c r="E34" s="76"/>
      <c r="F34" s="76"/>
    </row>
    <row r="35" spans="1:6" ht="15.6" customHeight="1">
      <c r="A35" s="76"/>
      <c r="B35" s="76"/>
      <c r="C35" s="76"/>
      <c r="D35" s="76"/>
      <c r="E35" s="76"/>
      <c r="F35" s="76"/>
    </row>
    <row r="36" spans="1:6" ht="11.1" customHeight="1">
      <c r="A36" s="49"/>
      <c r="B36" s="49"/>
      <c r="C36" s="49"/>
      <c r="D36" s="49"/>
      <c r="E36" s="49"/>
      <c r="F36" s="49"/>
    </row>
    <row r="37" spans="1:6" ht="11.25" customHeight="1">
      <c r="A37" s="79"/>
      <c r="B37" s="79"/>
      <c r="C37" s="79"/>
      <c r="D37" s="79"/>
      <c r="E37" s="79"/>
      <c r="F37" s="79"/>
    </row>
    <row r="38" spans="1:6" ht="7.5" customHeight="1">
      <c r="A38" s="49"/>
      <c r="B38" s="49"/>
      <c r="C38" s="49"/>
      <c r="D38" s="49"/>
      <c r="E38" s="49"/>
      <c r="F38" s="49"/>
    </row>
    <row r="39" spans="1:6" ht="16.5" customHeight="1">
      <c r="A39" s="60"/>
      <c r="B39" s="60"/>
      <c r="C39" s="60"/>
      <c r="D39" s="60"/>
      <c r="E39" s="60"/>
      <c r="F39" s="60"/>
    </row>
    <row r="40" spans="1:6" ht="24.75" customHeight="1"/>
  </sheetData>
  <sheetProtection algorithmName="SHA-512" hashValue="0Mp7xnal8HgLl1odA0/9uY5MUdYb6kSC0GzIWTubWGyq28QQQBPWHVhiYc3mREVU14sT+GQ1DERwFcFcQVbSNw==" saltValue="tSrnmwbLcly1pEJW7UuZYw==" spinCount="100000" sheet="1" selectLockedCells="1"/>
  <mergeCells count="10">
    <mergeCell ref="A25:C25"/>
    <mergeCell ref="E25:F25"/>
    <mergeCell ref="A26:C26"/>
    <mergeCell ref="E26:F26"/>
    <mergeCell ref="A28:F28"/>
    <mergeCell ref="A5:F24"/>
    <mergeCell ref="A1:C3"/>
    <mergeCell ref="D1:D3"/>
    <mergeCell ref="E1:F1"/>
    <mergeCell ref="E3: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50"/>
  </sheetPr>
  <dimension ref="B1:O120"/>
  <sheetViews>
    <sheetView showGridLines="0" zoomScale="70" zoomScaleNormal="70" workbookViewId="0">
      <pane xSplit="4" ySplit="12" topLeftCell="L48" activePane="bottomRight" state="frozen"/>
      <selection pane="topRight" activeCell="E1" sqref="E1"/>
      <selection pane="bottomLeft" activeCell="A13" sqref="A13"/>
      <selection pane="bottomRight" activeCell="D43" sqref="D43"/>
    </sheetView>
  </sheetViews>
  <sheetFormatPr baseColWidth="10" defaultColWidth="17.33203125" defaultRowHeight="15" customHeight="1"/>
  <cols>
    <col min="1" max="1" width="4.33203125" style="84" customWidth="1"/>
    <col min="2" max="2" width="50.44140625" style="82" customWidth="1"/>
    <col min="3" max="3" width="55.109375" style="82" customWidth="1"/>
    <col min="4" max="4" width="52.88671875" style="82" customWidth="1"/>
    <col min="5" max="5" width="25.44140625" style="83" customWidth="1"/>
    <col min="6" max="6" width="26.33203125" style="83" customWidth="1"/>
    <col min="7" max="7" width="18" style="83" customWidth="1"/>
    <col min="8" max="8" width="43.6640625" style="82" customWidth="1"/>
    <col min="9" max="9" width="29.44140625" style="82" customWidth="1"/>
    <col min="10" max="10" width="56.33203125" style="82" customWidth="1"/>
    <col min="11" max="14" width="14.33203125" style="84" customWidth="1"/>
    <col min="15" max="15" width="18.5546875" style="84" customWidth="1"/>
    <col min="16" max="16384" width="17.33203125" style="84"/>
  </cols>
  <sheetData>
    <row r="1" spans="2:15" ht="15" customHeight="1" thickBot="1"/>
    <row r="2" spans="2:15" ht="16.5" customHeight="1">
      <c r="B2" s="451" t="s">
        <v>645</v>
      </c>
      <c r="C2" s="442" t="s">
        <v>44</v>
      </c>
      <c r="D2" s="443"/>
      <c r="E2" s="443"/>
      <c r="F2" s="443"/>
      <c r="G2" s="443"/>
      <c r="H2" s="443"/>
      <c r="I2" s="443"/>
      <c r="J2" s="443"/>
      <c r="K2" s="443"/>
      <c r="L2" s="443"/>
      <c r="M2" s="444"/>
      <c r="N2" s="432" t="s">
        <v>720</v>
      </c>
      <c r="O2" s="433"/>
    </row>
    <row r="3" spans="2:15" ht="16.5" customHeight="1">
      <c r="B3" s="452"/>
      <c r="C3" s="445"/>
      <c r="D3" s="446"/>
      <c r="E3" s="446"/>
      <c r="F3" s="446"/>
      <c r="G3" s="446"/>
      <c r="H3" s="446"/>
      <c r="I3" s="446"/>
      <c r="J3" s="446"/>
      <c r="K3" s="446"/>
      <c r="L3" s="446"/>
      <c r="M3" s="447"/>
      <c r="N3" s="261" t="s">
        <v>28</v>
      </c>
      <c r="O3" s="262" t="s">
        <v>29</v>
      </c>
    </row>
    <row r="4" spans="2:15" ht="16.5" customHeight="1">
      <c r="B4" s="452"/>
      <c r="C4" s="445"/>
      <c r="D4" s="446"/>
      <c r="E4" s="446"/>
      <c r="F4" s="446"/>
      <c r="G4" s="446"/>
      <c r="H4" s="446"/>
      <c r="I4" s="446"/>
      <c r="J4" s="446"/>
      <c r="K4" s="446"/>
      <c r="L4" s="446"/>
      <c r="M4" s="447"/>
      <c r="N4" s="263">
        <v>5</v>
      </c>
      <c r="O4" s="264" t="s">
        <v>609</v>
      </c>
    </row>
    <row r="5" spans="2:15" ht="16.5" customHeight="1">
      <c r="B5" s="452"/>
      <c r="C5" s="445"/>
      <c r="D5" s="446"/>
      <c r="E5" s="446"/>
      <c r="F5" s="446"/>
      <c r="G5" s="446"/>
      <c r="H5" s="446"/>
      <c r="I5" s="446"/>
      <c r="J5" s="446"/>
      <c r="K5" s="446"/>
      <c r="L5" s="446"/>
      <c r="M5" s="447"/>
      <c r="N5" s="434" t="s">
        <v>30</v>
      </c>
      <c r="O5" s="435"/>
    </row>
    <row r="6" spans="2:15" ht="16.5" customHeight="1" thickBot="1">
      <c r="B6" s="453"/>
      <c r="C6" s="448"/>
      <c r="D6" s="449"/>
      <c r="E6" s="449"/>
      <c r="F6" s="449"/>
      <c r="G6" s="449"/>
      <c r="H6" s="449"/>
      <c r="I6" s="449"/>
      <c r="J6" s="449"/>
      <c r="K6" s="449"/>
      <c r="L6" s="449"/>
      <c r="M6" s="450"/>
      <c r="N6" s="436">
        <v>44306</v>
      </c>
      <c r="O6" s="437"/>
    </row>
    <row r="7" spans="2:15" ht="14.25" customHeight="1">
      <c r="B7" s="85"/>
      <c r="C7" s="85"/>
      <c r="D7" s="85"/>
      <c r="E7" s="86"/>
      <c r="F7" s="86"/>
      <c r="G7" s="86"/>
      <c r="H7" s="85"/>
      <c r="I7" s="85"/>
      <c r="J7" s="85"/>
    </row>
    <row r="8" spans="2:15" ht="18" customHeight="1">
      <c r="B8" s="438" t="s">
        <v>48</v>
      </c>
      <c r="C8" s="438"/>
      <c r="D8" s="438"/>
      <c r="E8" s="438"/>
      <c r="F8" s="438"/>
      <c r="G8" s="438"/>
      <c r="H8" s="438"/>
      <c r="I8" s="438"/>
      <c r="J8" s="438"/>
      <c r="K8" s="438"/>
      <c r="L8" s="438"/>
      <c r="M8" s="438"/>
      <c r="N8" s="438"/>
      <c r="O8" s="438"/>
    </row>
    <row r="9" spans="2:15" ht="14.25" customHeight="1">
      <c r="B9" s="85"/>
      <c r="C9" s="85"/>
      <c r="D9" s="85"/>
      <c r="E9" s="86"/>
      <c r="F9" s="86"/>
      <c r="G9" s="86"/>
      <c r="H9" s="85"/>
      <c r="I9" s="85"/>
      <c r="J9" s="85"/>
      <c r="K9" s="87"/>
      <c r="L9" s="87"/>
      <c r="M9" s="87"/>
      <c r="N9" s="87"/>
      <c r="O9" s="87"/>
    </row>
    <row r="10" spans="2:15" ht="24.75" customHeight="1">
      <c r="B10" s="422" t="s">
        <v>0</v>
      </c>
      <c r="C10" s="422" t="s">
        <v>52</v>
      </c>
      <c r="D10" s="422" t="s">
        <v>53</v>
      </c>
      <c r="E10" s="439" t="s">
        <v>54</v>
      </c>
      <c r="F10" s="422" t="s">
        <v>55</v>
      </c>
      <c r="G10" s="422" t="s">
        <v>69</v>
      </c>
      <c r="H10" s="422" t="s">
        <v>56</v>
      </c>
      <c r="I10" s="422" t="s">
        <v>41</v>
      </c>
      <c r="J10" s="422" t="s">
        <v>42</v>
      </c>
      <c r="K10" s="423" t="s">
        <v>74</v>
      </c>
      <c r="L10" s="423"/>
      <c r="M10" s="423"/>
      <c r="N10" s="423"/>
      <c r="O10" s="421" t="s">
        <v>43</v>
      </c>
    </row>
    <row r="11" spans="2:15" ht="24.75" customHeight="1">
      <c r="B11" s="422"/>
      <c r="C11" s="422"/>
      <c r="D11" s="422"/>
      <c r="E11" s="440"/>
      <c r="F11" s="422"/>
      <c r="G11" s="422"/>
      <c r="H11" s="422"/>
      <c r="I11" s="422"/>
      <c r="J11" s="422"/>
      <c r="K11" s="299" t="s">
        <v>58</v>
      </c>
      <c r="L11" s="299" t="s">
        <v>58</v>
      </c>
      <c r="M11" s="299" t="s">
        <v>58</v>
      </c>
      <c r="N11" s="299" t="s">
        <v>58</v>
      </c>
      <c r="O11" s="421"/>
    </row>
    <row r="12" spans="2:15" ht="22.5" customHeight="1">
      <c r="B12" s="422"/>
      <c r="C12" s="422"/>
      <c r="D12" s="422"/>
      <c r="E12" s="441"/>
      <c r="F12" s="422"/>
      <c r="G12" s="422"/>
      <c r="H12" s="422"/>
      <c r="I12" s="422"/>
      <c r="J12" s="422"/>
      <c r="K12" s="265">
        <v>2021</v>
      </c>
      <c r="L12" s="265">
        <v>2022</v>
      </c>
      <c r="M12" s="265">
        <v>2023</v>
      </c>
      <c r="N12" s="265">
        <v>2024</v>
      </c>
      <c r="O12" s="421"/>
    </row>
    <row r="13" spans="2:15" ht="103.5" customHeight="1">
      <c r="B13" s="426" t="s">
        <v>129</v>
      </c>
      <c r="C13" s="429" t="s">
        <v>776</v>
      </c>
      <c r="D13" s="296" t="s">
        <v>732</v>
      </c>
      <c r="E13" s="14">
        <v>0.38</v>
      </c>
      <c r="F13" s="88">
        <v>373106</v>
      </c>
      <c r="G13" s="88">
        <v>102450</v>
      </c>
      <c r="H13" s="89" t="s">
        <v>163</v>
      </c>
      <c r="I13" s="90" t="s">
        <v>190</v>
      </c>
      <c r="J13" s="91" t="s">
        <v>596</v>
      </c>
      <c r="K13" s="308">
        <v>102450</v>
      </c>
      <c r="L13" s="92">
        <v>106660</v>
      </c>
      <c r="M13" s="92">
        <v>114746</v>
      </c>
      <c r="N13" s="92">
        <v>49250</v>
      </c>
      <c r="O13" s="10">
        <f>K13+L13+M13+N13</f>
        <v>373106</v>
      </c>
    </row>
    <row r="14" spans="2:15" ht="142.5" customHeight="1">
      <c r="B14" s="427"/>
      <c r="C14" s="430"/>
      <c r="D14" s="296" t="s">
        <v>733</v>
      </c>
      <c r="E14" s="14">
        <v>0.3</v>
      </c>
      <c r="F14" s="88">
        <v>317663</v>
      </c>
      <c r="G14" s="88">
        <v>78750</v>
      </c>
      <c r="H14" s="89" t="s">
        <v>164</v>
      </c>
      <c r="I14" s="90" t="s">
        <v>190</v>
      </c>
      <c r="J14" s="91" t="s">
        <v>597</v>
      </c>
      <c r="K14" s="308">
        <v>78750</v>
      </c>
      <c r="L14" s="92">
        <v>97105</v>
      </c>
      <c r="M14" s="92">
        <v>101508</v>
      </c>
      <c r="N14" s="92">
        <v>40300</v>
      </c>
      <c r="O14" s="10">
        <f t="shared" ref="O14:O47" si="0">K14+L14+M14+N14</f>
        <v>317663</v>
      </c>
    </row>
    <row r="15" spans="2:15" ht="185.25" customHeight="1">
      <c r="B15" s="427"/>
      <c r="C15" s="430"/>
      <c r="D15" s="235" t="s">
        <v>734</v>
      </c>
      <c r="E15" s="14">
        <v>0.15</v>
      </c>
      <c r="F15" s="88">
        <v>111931</v>
      </c>
      <c r="G15" s="88">
        <v>28695</v>
      </c>
      <c r="H15" s="89" t="s">
        <v>165</v>
      </c>
      <c r="I15" s="90" t="s">
        <v>190</v>
      </c>
      <c r="J15" s="91" t="s">
        <v>598</v>
      </c>
      <c r="K15" s="308">
        <v>28695</v>
      </c>
      <c r="L15" s="92">
        <v>26115</v>
      </c>
      <c r="M15" s="92">
        <v>33521</v>
      </c>
      <c r="N15" s="92">
        <v>23600</v>
      </c>
      <c r="O15" s="10">
        <f t="shared" si="0"/>
        <v>111931</v>
      </c>
    </row>
    <row r="16" spans="2:15" ht="56.4" customHeight="1">
      <c r="B16" s="427"/>
      <c r="C16" s="430"/>
      <c r="D16" s="296" t="s">
        <v>750</v>
      </c>
      <c r="E16" s="14">
        <v>0.04</v>
      </c>
      <c r="F16" s="88">
        <v>27767</v>
      </c>
      <c r="G16" s="88">
        <v>6810</v>
      </c>
      <c r="H16" s="89" t="s">
        <v>167</v>
      </c>
      <c r="I16" s="90" t="s">
        <v>190</v>
      </c>
      <c r="J16" s="91" t="s">
        <v>573</v>
      </c>
      <c r="K16" s="92">
        <v>6810</v>
      </c>
      <c r="L16" s="92">
        <v>6900</v>
      </c>
      <c r="M16" s="92">
        <v>9681</v>
      </c>
      <c r="N16" s="92">
        <v>4376</v>
      </c>
      <c r="O16" s="10">
        <f t="shared" si="0"/>
        <v>27767</v>
      </c>
    </row>
    <row r="17" spans="2:15" ht="157.19999999999999" customHeight="1">
      <c r="B17" s="427"/>
      <c r="C17" s="430"/>
      <c r="D17" s="296" t="s">
        <v>752</v>
      </c>
      <c r="E17" s="14">
        <v>0.06</v>
      </c>
      <c r="F17" s="88">
        <v>53992</v>
      </c>
      <c r="G17" s="88">
        <v>14307</v>
      </c>
      <c r="H17" s="89" t="s">
        <v>168</v>
      </c>
      <c r="I17" s="90" t="s">
        <v>190</v>
      </c>
      <c r="J17" s="91" t="s">
        <v>683</v>
      </c>
      <c r="K17" s="308">
        <v>14307</v>
      </c>
      <c r="L17" s="92">
        <v>16115</v>
      </c>
      <c r="M17" s="92">
        <v>19470</v>
      </c>
      <c r="N17" s="92">
        <v>4100</v>
      </c>
      <c r="O17" s="10">
        <f t="shared" si="0"/>
        <v>53992</v>
      </c>
    </row>
    <row r="18" spans="2:15" ht="97.95" customHeight="1">
      <c r="B18" s="427"/>
      <c r="C18" s="430"/>
      <c r="D18" s="296" t="s">
        <v>166</v>
      </c>
      <c r="E18" s="14">
        <v>0.01</v>
      </c>
      <c r="F18" s="88">
        <v>80</v>
      </c>
      <c r="G18" s="88">
        <v>20</v>
      </c>
      <c r="H18" s="89" t="s">
        <v>169</v>
      </c>
      <c r="I18" s="90" t="s">
        <v>190</v>
      </c>
      <c r="J18" s="91" t="s">
        <v>599</v>
      </c>
      <c r="K18" s="92">
        <v>20</v>
      </c>
      <c r="L18" s="92">
        <v>20</v>
      </c>
      <c r="M18" s="92">
        <v>20</v>
      </c>
      <c r="N18" s="92">
        <v>20</v>
      </c>
      <c r="O18" s="10">
        <f t="shared" si="0"/>
        <v>80</v>
      </c>
    </row>
    <row r="19" spans="2:15" ht="88.5" customHeight="1">
      <c r="B19" s="427"/>
      <c r="C19" s="430"/>
      <c r="D19" s="296" t="s">
        <v>170</v>
      </c>
      <c r="E19" s="14">
        <v>0.01</v>
      </c>
      <c r="F19" s="88" t="s">
        <v>171</v>
      </c>
      <c r="G19" s="88" t="s">
        <v>150</v>
      </c>
      <c r="H19" s="89" t="s">
        <v>187</v>
      </c>
      <c r="I19" s="90" t="s">
        <v>190</v>
      </c>
      <c r="J19" s="91" t="s">
        <v>600</v>
      </c>
      <c r="K19" s="93" t="s">
        <v>171</v>
      </c>
      <c r="L19" s="93" t="s">
        <v>171</v>
      </c>
      <c r="M19" s="93" t="s">
        <v>171</v>
      </c>
      <c r="N19" s="93" t="s">
        <v>171</v>
      </c>
      <c r="O19" s="11" t="s">
        <v>171</v>
      </c>
    </row>
    <row r="20" spans="2:15" ht="121.5" customHeight="1">
      <c r="B20" s="427"/>
      <c r="C20" s="430"/>
      <c r="D20" s="296" t="s">
        <v>705</v>
      </c>
      <c r="E20" s="14">
        <v>0.02</v>
      </c>
      <c r="F20" s="88">
        <v>19500</v>
      </c>
      <c r="G20" s="88">
        <v>5000</v>
      </c>
      <c r="H20" s="89" t="s">
        <v>188</v>
      </c>
      <c r="I20" s="90" t="s">
        <v>190</v>
      </c>
      <c r="J20" s="91" t="s">
        <v>601</v>
      </c>
      <c r="K20" s="92">
        <v>5000</v>
      </c>
      <c r="L20" s="92">
        <v>6000</v>
      </c>
      <c r="M20" s="92">
        <v>6500</v>
      </c>
      <c r="N20" s="92">
        <v>2000</v>
      </c>
      <c r="O20" s="10">
        <f t="shared" si="0"/>
        <v>19500</v>
      </c>
    </row>
    <row r="21" spans="2:15" ht="84.75" customHeight="1">
      <c r="B21" s="427"/>
      <c r="C21" s="430"/>
      <c r="D21" s="296" t="s">
        <v>755</v>
      </c>
      <c r="E21" s="14">
        <v>0.01</v>
      </c>
      <c r="F21" s="88">
        <v>9000</v>
      </c>
      <c r="G21" s="88">
        <v>3000</v>
      </c>
      <c r="H21" s="89" t="s">
        <v>229</v>
      </c>
      <c r="I21" s="90" t="s">
        <v>190</v>
      </c>
      <c r="J21" s="91" t="s">
        <v>601</v>
      </c>
      <c r="K21" s="92">
        <v>3000</v>
      </c>
      <c r="L21" s="92">
        <v>3000</v>
      </c>
      <c r="M21" s="92">
        <v>2000</v>
      </c>
      <c r="N21" s="92">
        <v>1000</v>
      </c>
      <c r="O21" s="10">
        <f t="shared" si="0"/>
        <v>9000</v>
      </c>
    </row>
    <row r="22" spans="2:15" ht="83.25" customHeight="1">
      <c r="B22" s="427"/>
      <c r="C22" s="430"/>
      <c r="D22" s="296" t="s">
        <v>757</v>
      </c>
      <c r="E22" s="14">
        <v>0.01</v>
      </c>
      <c r="F22" s="88">
        <v>1800</v>
      </c>
      <c r="G22" s="88">
        <v>700</v>
      </c>
      <c r="H22" s="89" t="s">
        <v>189</v>
      </c>
      <c r="I22" s="90" t="s">
        <v>190</v>
      </c>
      <c r="J22" s="91" t="s">
        <v>601</v>
      </c>
      <c r="K22" s="92">
        <v>700</v>
      </c>
      <c r="L22" s="92">
        <v>500</v>
      </c>
      <c r="M22" s="92">
        <v>300</v>
      </c>
      <c r="N22" s="92">
        <v>300</v>
      </c>
      <c r="O22" s="10">
        <f t="shared" si="0"/>
        <v>1800</v>
      </c>
    </row>
    <row r="23" spans="2:15" ht="93.75" customHeight="1">
      <c r="B23" s="427"/>
      <c r="C23" s="431"/>
      <c r="D23" s="296" t="s">
        <v>706</v>
      </c>
      <c r="E23" s="14">
        <v>0.01</v>
      </c>
      <c r="F23" s="88">
        <v>40</v>
      </c>
      <c r="G23" s="88" t="s">
        <v>150</v>
      </c>
      <c r="H23" s="89" t="s">
        <v>172</v>
      </c>
      <c r="I23" s="90" t="s">
        <v>190</v>
      </c>
      <c r="J23" s="91" t="s">
        <v>601</v>
      </c>
      <c r="K23" s="92">
        <v>0</v>
      </c>
      <c r="L23" s="92">
        <v>0</v>
      </c>
      <c r="M23" s="92">
        <v>20</v>
      </c>
      <c r="N23" s="92">
        <v>20</v>
      </c>
      <c r="O23" s="10">
        <f t="shared" si="0"/>
        <v>40</v>
      </c>
    </row>
    <row r="24" spans="2:15" ht="135.75" customHeight="1">
      <c r="B24" s="427"/>
      <c r="C24" s="416" t="s">
        <v>777</v>
      </c>
      <c r="D24" s="296" t="s">
        <v>759</v>
      </c>
      <c r="E24" s="14">
        <v>0.75</v>
      </c>
      <c r="F24" s="88">
        <v>231061</v>
      </c>
      <c r="G24" s="88">
        <v>62360</v>
      </c>
      <c r="H24" s="89" t="s">
        <v>173</v>
      </c>
      <c r="I24" s="90" t="s">
        <v>190</v>
      </c>
      <c r="J24" s="91" t="s">
        <v>602</v>
      </c>
      <c r="K24" s="92">
        <v>62360</v>
      </c>
      <c r="L24" s="92">
        <v>71570</v>
      </c>
      <c r="M24" s="92">
        <v>78131</v>
      </c>
      <c r="N24" s="92">
        <v>19000</v>
      </c>
      <c r="O24" s="10">
        <f t="shared" si="0"/>
        <v>231061</v>
      </c>
    </row>
    <row r="25" spans="2:15" ht="99.6" customHeight="1">
      <c r="B25" s="427"/>
      <c r="C25" s="417"/>
      <c r="D25" s="296" t="s">
        <v>760</v>
      </c>
      <c r="E25" s="14">
        <v>0.12</v>
      </c>
      <c r="F25" s="88">
        <v>22448</v>
      </c>
      <c r="G25" s="88">
        <v>5480</v>
      </c>
      <c r="H25" s="89" t="s">
        <v>174</v>
      </c>
      <c r="I25" s="90" t="s">
        <v>190</v>
      </c>
      <c r="J25" s="91" t="s">
        <v>603</v>
      </c>
      <c r="K25" s="308">
        <v>5480</v>
      </c>
      <c r="L25" s="92">
        <v>5480</v>
      </c>
      <c r="M25" s="92">
        <v>7188</v>
      </c>
      <c r="N25" s="92">
        <v>4300</v>
      </c>
      <c r="O25" s="10">
        <f t="shared" si="0"/>
        <v>22448</v>
      </c>
    </row>
    <row r="26" spans="2:15" ht="89.4" customHeight="1">
      <c r="B26" s="427"/>
      <c r="C26" s="417"/>
      <c r="D26" s="296" t="s">
        <v>761</v>
      </c>
      <c r="E26" s="14">
        <v>0.09</v>
      </c>
      <c r="F26" s="88">
        <v>18412</v>
      </c>
      <c r="G26" s="88">
        <v>4790</v>
      </c>
      <c r="H26" s="89" t="s">
        <v>175</v>
      </c>
      <c r="I26" s="90" t="s">
        <v>190</v>
      </c>
      <c r="J26" s="134" t="s">
        <v>707</v>
      </c>
      <c r="K26" s="92">
        <v>4790</v>
      </c>
      <c r="L26" s="92">
        <v>4790</v>
      </c>
      <c r="M26" s="92">
        <v>5832</v>
      </c>
      <c r="N26" s="92">
        <v>3000</v>
      </c>
      <c r="O26" s="10">
        <f t="shared" si="0"/>
        <v>18412</v>
      </c>
    </row>
    <row r="27" spans="2:15" ht="76.95" customHeight="1">
      <c r="B27" s="427"/>
      <c r="C27" s="417"/>
      <c r="D27" s="296" t="s">
        <v>762</v>
      </c>
      <c r="E27" s="297">
        <v>0.02</v>
      </c>
      <c r="F27" s="88">
        <v>3154</v>
      </c>
      <c r="G27" s="88">
        <v>940</v>
      </c>
      <c r="H27" s="89" t="s">
        <v>717</v>
      </c>
      <c r="I27" s="90" t="s">
        <v>190</v>
      </c>
      <c r="J27" s="94" t="s">
        <v>604</v>
      </c>
      <c r="K27" s="92">
        <v>940</v>
      </c>
      <c r="L27" s="92">
        <v>800</v>
      </c>
      <c r="M27" s="92">
        <v>814</v>
      </c>
      <c r="N27" s="92">
        <v>600</v>
      </c>
      <c r="O27" s="10">
        <f t="shared" si="0"/>
        <v>3154</v>
      </c>
    </row>
    <row r="28" spans="2:15" ht="120" customHeight="1">
      <c r="B28" s="427"/>
      <c r="C28" s="417"/>
      <c r="D28" s="296" t="s">
        <v>763</v>
      </c>
      <c r="E28" s="95">
        <v>0.01</v>
      </c>
      <c r="F28" s="88">
        <v>9024</v>
      </c>
      <c r="G28" s="88">
        <v>2802</v>
      </c>
      <c r="H28" s="89" t="s">
        <v>176</v>
      </c>
      <c r="I28" s="296" t="s">
        <v>190</v>
      </c>
      <c r="J28" s="96" t="s">
        <v>605</v>
      </c>
      <c r="K28" s="308">
        <v>2802</v>
      </c>
      <c r="L28" s="92">
        <v>2771</v>
      </c>
      <c r="M28" s="92">
        <v>2405</v>
      </c>
      <c r="N28" s="92">
        <v>1046</v>
      </c>
      <c r="O28" s="10">
        <f t="shared" si="0"/>
        <v>9024</v>
      </c>
    </row>
    <row r="29" spans="2:15" ht="127.95" customHeight="1">
      <c r="B29" s="427"/>
      <c r="C29" s="418"/>
      <c r="D29" s="296" t="s">
        <v>764</v>
      </c>
      <c r="E29" s="95">
        <v>0.01</v>
      </c>
      <c r="F29" s="88">
        <v>792</v>
      </c>
      <c r="G29" s="88">
        <v>228</v>
      </c>
      <c r="H29" s="89" t="s">
        <v>765</v>
      </c>
      <c r="I29" s="296" t="s">
        <v>190</v>
      </c>
      <c r="J29" s="96" t="s">
        <v>606</v>
      </c>
      <c r="K29" s="92">
        <v>228</v>
      </c>
      <c r="L29" s="92">
        <v>208</v>
      </c>
      <c r="M29" s="92">
        <v>236</v>
      </c>
      <c r="N29" s="92">
        <v>120</v>
      </c>
      <c r="O29" s="10">
        <f t="shared" si="0"/>
        <v>792</v>
      </c>
    </row>
    <row r="30" spans="2:15" ht="90" customHeight="1">
      <c r="B30" s="427"/>
      <c r="C30" s="429" t="s">
        <v>715</v>
      </c>
      <c r="D30" s="296" t="s">
        <v>716</v>
      </c>
      <c r="E30" s="298">
        <v>0.56000000000000005</v>
      </c>
      <c r="F30" s="88">
        <v>20</v>
      </c>
      <c r="G30" s="88">
        <v>2</v>
      </c>
      <c r="H30" s="89" t="s">
        <v>177</v>
      </c>
      <c r="I30" s="97" t="s">
        <v>190</v>
      </c>
      <c r="J30" s="98" t="s">
        <v>607</v>
      </c>
      <c r="K30" s="92">
        <v>2</v>
      </c>
      <c r="L30" s="92">
        <v>8</v>
      </c>
      <c r="M30" s="92">
        <v>8</v>
      </c>
      <c r="N30" s="92">
        <v>2</v>
      </c>
      <c r="O30" s="10">
        <f t="shared" si="0"/>
        <v>20</v>
      </c>
    </row>
    <row r="31" spans="2:15" ht="92.25" customHeight="1">
      <c r="B31" s="427"/>
      <c r="C31" s="430"/>
      <c r="D31" s="296" t="s">
        <v>178</v>
      </c>
      <c r="E31" s="14">
        <v>0.31</v>
      </c>
      <c r="F31" s="88">
        <v>11</v>
      </c>
      <c r="G31" s="88">
        <v>3</v>
      </c>
      <c r="H31" s="89" t="s">
        <v>179</v>
      </c>
      <c r="I31" s="90" t="s">
        <v>190</v>
      </c>
      <c r="J31" s="91" t="s">
        <v>607</v>
      </c>
      <c r="K31" s="92">
        <v>3</v>
      </c>
      <c r="L31" s="92">
        <v>3</v>
      </c>
      <c r="M31" s="92">
        <v>3</v>
      </c>
      <c r="N31" s="92">
        <v>2</v>
      </c>
      <c r="O31" s="10">
        <f t="shared" si="0"/>
        <v>11</v>
      </c>
    </row>
    <row r="32" spans="2:15" ht="83.25" customHeight="1">
      <c r="B32" s="427"/>
      <c r="C32" s="430"/>
      <c r="D32" s="296" t="s">
        <v>180</v>
      </c>
      <c r="E32" s="14">
        <v>0.13</v>
      </c>
      <c r="F32" s="88">
        <v>4</v>
      </c>
      <c r="G32" s="88">
        <v>1</v>
      </c>
      <c r="H32" s="89" t="s">
        <v>181</v>
      </c>
      <c r="I32" s="90" t="s">
        <v>190</v>
      </c>
      <c r="J32" s="91" t="s">
        <v>607</v>
      </c>
      <c r="K32" s="92">
        <v>1</v>
      </c>
      <c r="L32" s="92">
        <v>1</v>
      </c>
      <c r="M32" s="92">
        <v>1</v>
      </c>
      <c r="N32" s="92">
        <v>1</v>
      </c>
      <c r="O32" s="10">
        <f t="shared" si="0"/>
        <v>4</v>
      </c>
    </row>
    <row r="33" spans="2:15" ht="102" customHeight="1">
      <c r="B33" s="457" t="s">
        <v>130</v>
      </c>
      <c r="C33" s="454" t="s">
        <v>131</v>
      </c>
      <c r="D33" s="99" t="s">
        <v>182</v>
      </c>
      <c r="E33" s="100">
        <f>0.727272727272727*100%</f>
        <v>0.72727272727272696</v>
      </c>
      <c r="F33" s="309">
        <v>16</v>
      </c>
      <c r="G33" s="101" t="s">
        <v>150</v>
      </c>
      <c r="H33" s="102" t="s">
        <v>184</v>
      </c>
      <c r="I33" s="103" t="s">
        <v>238</v>
      </c>
      <c r="J33" s="104" t="s">
        <v>239</v>
      </c>
      <c r="K33" s="105">
        <v>2</v>
      </c>
      <c r="L33" s="105">
        <v>7</v>
      </c>
      <c r="M33" s="105">
        <v>6</v>
      </c>
      <c r="N33" s="105">
        <v>1</v>
      </c>
      <c r="O33" s="10">
        <f t="shared" si="0"/>
        <v>16</v>
      </c>
    </row>
    <row r="34" spans="2:15" ht="120" customHeight="1">
      <c r="B34" s="424"/>
      <c r="C34" s="455"/>
      <c r="D34" s="99" t="s">
        <v>183</v>
      </c>
      <c r="E34" s="100">
        <f>0.272727272727273*100%</f>
        <v>0.27272727272727298</v>
      </c>
      <c r="F34" s="309">
        <v>6</v>
      </c>
      <c r="G34" s="101" t="s">
        <v>150</v>
      </c>
      <c r="H34" s="102" t="s">
        <v>235</v>
      </c>
      <c r="I34" s="103" t="s">
        <v>238</v>
      </c>
      <c r="J34" s="104" t="s">
        <v>239</v>
      </c>
      <c r="K34" s="105">
        <v>1</v>
      </c>
      <c r="L34" s="105">
        <v>1</v>
      </c>
      <c r="M34" s="105">
        <v>3</v>
      </c>
      <c r="N34" s="105">
        <v>1</v>
      </c>
      <c r="O34" s="10">
        <f t="shared" si="0"/>
        <v>6</v>
      </c>
    </row>
    <row r="35" spans="2:15" ht="100.5" customHeight="1">
      <c r="B35" s="424"/>
      <c r="C35" s="454" t="s">
        <v>691</v>
      </c>
      <c r="D35" s="99" t="s">
        <v>689</v>
      </c>
      <c r="E35" s="100">
        <v>0.89</v>
      </c>
      <c r="F35" s="309">
        <v>817</v>
      </c>
      <c r="G35" s="101" t="s">
        <v>150</v>
      </c>
      <c r="H35" s="102" t="s">
        <v>263</v>
      </c>
      <c r="I35" s="103" t="s">
        <v>238</v>
      </c>
      <c r="J35" s="104" t="s">
        <v>239</v>
      </c>
      <c r="K35" s="105">
        <v>200</v>
      </c>
      <c r="L35" s="105">
        <v>286</v>
      </c>
      <c r="M35" s="105">
        <v>259</v>
      </c>
      <c r="N35" s="105">
        <v>72</v>
      </c>
      <c r="O35" s="10">
        <f t="shared" si="0"/>
        <v>817</v>
      </c>
    </row>
    <row r="36" spans="2:15" ht="100.5" customHeight="1">
      <c r="B36" s="424"/>
      <c r="C36" s="455"/>
      <c r="D36" s="99" t="s">
        <v>690</v>
      </c>
      <c r="E36" s="100">
        <v>0.11</v>
      </c>
      <c r="F36" s="309">
        <v>135</v>
      </c>
      <c r="G36" s="101" t="s">
        <v>150</v>
      </c>
      <c r="H36" s="102" t="s">
        <v>264</v>
      </c>
      <c r="I36" s="103" t="s">
        <v>238</v>
      </c>
      <c r="J36" s="104" t="s">
        <v>239</v>
      </c>
      <c r="K36" s="105">
        <v>28</v>
      </c>
      <c r="L36" s="105">
        <v>67</v>
      </c>
      <c r="M36" s="105">
        <v>30</v>
      </c>
      <c r="N36" s="105">
        <v>10</v>
      </c>
      <c r="O36" s="10">
        <f t="shared" si="0"/>
        <v>135</v>
      </c>
    </row>
    <row r="37" spans="2:15" ht="65.25" customHeight="1">
      <c r="B37" s="424"/>
      <c r="C37" s="454" t="s">
        <v>730</v>
      </c>
      <c r="D37" s="99" t="s">
        <v>731</v>
      </c>
      <c r="E37" s="253">
        <v>0.2</v>
      </c>
      <c r="F37" s="309">
        <v>52</v>
      </c>
      <c r="G37" s="101">
        <v>75</v>
      </c>
      <c r="H37" s="102" t="s">
        <v>236</v>
      </c>
      <c r="I37" s="103" t="s">
        <v>238</v>
      </c>
      <c r="J37" s="104" t="s">
        <v>240</v>
      </c>
      <c r="K37" s="105">
        <v>12</v>
      </c>
      <c r="L37" s="105">
        <v>21</v>
      </c>
      <c r="M37" s="105">
        <v>15</v>
      </c>
      <c r="N37" s="105">
        <v>4</v>
      </c>
      <c r="O37" s="10">
        <f t="shared" si="0"/>
        <v>52</v>
      </c>
    </row>
    <row r="38" spans="2:15" ht="63.75" customHeight="1">
      <c r="B38" s="424"/>
      <c r="C38" s="456"/>
      <c r="D38" s="99" t="s">
        <v>692</v>
      </c>
      <c r="E38" s="253">
        <v>0.46700000000000003</v>
      </c>
      <c r="F38" s="309">
        <v>160</v>
      </c>
      <c r="G38" s="101" t="s">
        <v>150</v>
      </c>
      <c r="H38" s="102" t="s">
        <v>237</v>
      </c>
      <c r="I38" s="103" t="s">
        <v>238</v>
      </c>
      <c r="J38" s="104" t="s">
        <v>241</v>
      </c>
      <c r="K38" s="105">
        <v>40</v>
      </c>
      <c r="L38" s="105">
        <v>60</v>
      </c>
      <c r="M38" s="105">
        <v>40</v>
      </c>
      <c r="N38" s="105">
        <v>20</v>
      </c>
      <c r="O38" s="10">
        <f t="shared" si="0"/>
        <v>160</v>
      </c>
    </row>
    <row r="39" spans="2:15" ht="102" customHeight="1">
      <c r="B39" s="425"/>
      <c r="C39" s="455"/>
      <c r="D39" s="99" t="s">
        <v>185</v>
      </c>
      <c r="E39" s="253">
        <v>0.33300000000000002</v>
      </c>
      <c r="F39" s="309">
        <v>100</v>
      </c>
      <c r="G39" s="101" t="s">
        <v>150</v>
      </c>
      <c r="H39" s="102" t="s">
        <v>186</v>
      </c>
      <c r="I39" s="103" t="s">
        <v>238</v>
      </c>
      <c r="J39" s="104" t="s">
        <v>242</v>
      </c>
      <c r="K39" s="105">
        <v>20</v>
      </c>
      <c r="L39" s="105">
        <v>30</v>
      </c>
      <c r="M39" s="105">
        <v>30</v>
      </c>
      <c r="N39" s="105">
        <v>20</v>
      </c>
      <c r="O39" s="10">
        <f t="shared" si="0"/>
        <v>100</v>
      </c>
    </row>
    <row r="40" spans="2:15" ht="93.75" customHeight="1">
      <c r="B40" s="426" t="s">
        <v>132</v>
      </c>
      <c r="C40" s="429" t="s">
        <v>680</v>
      </c>
      <c r="D40" s="296" t="s">
        <v>792</v>
      </c>
      <c r="E40" s="14">
        <v>0.8</v>
      </c>
      <c r="F40" s="88">
        <v>6700</v>
      </c>
      <c r="G40" s="88">
        <v>6287</v>
      </c>
      <c r="H40" s="296" t="s">
        <v>272</v>
      </c>
      <c r="I40" s="90" t="s">
        <v>278</v>
      </c>
      <c r="J40" s="106" t="s">
        <v>279</v>
      </c>
      <c r="K40" s="252">
        <v>1600</v>
      </c>
      <c r="L40" s="252">
        <v>1800</v>
      </c>
      <c r="M40" s="252">
        <v>1800</v>
      </c>
      <c r="N40" s="252">
        <v>1500</v>
      </c>
      <c r="O40" s="17">
        <f t="shared" si="0"/>
        <v>6700</v>
      </c>
    </row>
    <row r="41" spans="2:15" ht="67.5" customHeight="1">
      <c r="B41" s="427"/>
      <c r="C41" s="431"/>
      <c r="D41" s="296" t="s">
        <v>267</v>
      </c>
      <c r="E41" s="14">
        <v>0.2</v>
      </c>
      <c r="F41" s="107">
        <v>1</v>
      </c>
      <c r="G41" s="107">
        <v>0.98</v>
      </c>
      <c r="H41" s="296" t="s">
        <v>273</v>
      </c>
      <c r="I41" s="90" t="s">
        <v>278</v>
      </c>
      <c r="J41" s="106" t="s">
        <v>279</v>
      </c>
      <c r="K41" s="266">
        <v>1</v>
      </c>
      <c r="L41" s="266">
        <v>1</v>
      </c>
      <c r="M41" s="266">
        <v>1</v>
      </c>
      <c r="N41" s="266">
        <v>1</v>
      </c>
      <c r="O41" s="18">
        <f>AVERAGE(K41:N41)</f>
        <v>1</v>
      </c>
    </row>
    <row r="42" spans="2:15" ht="95.25" customHeight="1">
      <c r="B42" s="427"/>
      <c r="C42" s="429" t="s">
        <v>133</v>
      </c>
      <c r="D42" s="296" t="s">
        <v>280</v>
      </c>
      <c r="E42" s="14">
        <v>0.5</v>
      </c>
      <c r="F42" s="23">
        <v>204</v>
      </c>
      <c r="G42" s="23">
        <v>204</v>
      </c>
      <c r="H42" s="296" t="s">
        <v>290</v>
      </c>
      <c r="I42" s="90" t="s">
        <v>278</v>
      </c>
      <c r="J42" s="106" t="s">
        <v>279</v>
      </c>
      <c r="K42" s="267">
        <v>51</v>
      </c>
      <c r="L42" s="267">
        <v>51</v>
      </c>
      <c r="M42" s="267">
        <v>51</v>
      </c>
      <c r="N42" s="267">
        <v>51</v>
      </c>
      <c r="O42" s="17">
        <f t="shared" si="0"/>
        <v>204</v>
      </c>
    </row>
    <row r="43" spans="2:15" ht="95.25" customHeight="1">
      <c r="B43" s="427"/>
      <c r="C43" s="431"/>
      <c r="D43" s="296" t="s">
        <v>268</v>
      </c>
      <c r="E43" s="14">
        <v>0.5</v>
      </c>
      <c r="F43" s="107">
        <v>1</v>
      </c>
      <c r="G43" s="107">
        <v>1</v>
      </c>
      <c r="H43" s="296" t="s">
        <v>274</v>
      </c>
      <c r="I43" s="90" t="s">
        <v>278</v>
      </c>
      <c r="J43" s="106" t="s">
        <v>279</v>
      </c>
      <c r="K43" s="266">
        <v>1</v>
      </c>
      <c r="L43" s="266">
        <v>1</v>
      </c>
      <c r="M43" s="266">
        <v>1</v>
      </c>
      <c r="N43" s="266">
        <v>1</v>
      </c>
      <c r="O43" s="18">
        <f>AVERAGE(K43:N43)</f>
        <v>1</v>
      </c>
    </row>
    <row r="44" spans="2:15" ht="126.75" customHeight="1">
      <c r="B44" s="427"/>
      <c r="C44" s="108" t="s">
        <v>134</v>
      </c>
      <c r="D44" s="296" t="s">
        <v>269</v>
      </c>
      <c r="E44" s="14">
        <v>1</v>
      </c>
      <c r="F44" s="23">
        <v>8</v>
      </c>
      <c r="G44" s="23">
        <v>8</v>
      </c>
      <c r="H44" s="296" t="s">
        <v>275</v>
      </c>
      <c r="I44" s="90" t="s">
        <v>278</v>
      </c>
      <c r="J44" s="106" t="s">
        <v>279</v>
      </c>
      <c r="K44" s="267">
        <v>2</v>
      </c>
      <c r="L44" s="267">
        <v>2</v>
      </c>
      <c r="M44" s="267">
        <v>2</v>
      </c>
      <c r="N44" s="267">
        <v>2</v>
      </c>
      <c r="O44" s="17">
        <f t="shared" si="0"/>
        <v>8</v>
      </c>
    </row>
    <row r="45" spans="2:15" ht="61.5" customHeight="1">
      <c r="B45" s="427"/>
      <c r="C45" s="429" t="s">
        <v>266</v>
      </c>
      <c r="D45" s="296" t="s">
        <v>270</v>
      </c>
      <c r="E45" s="14">
        <v>0.2</v>
      </c>
      <c r="F45" s="23">
        <v>1</v>
      </c>
      <c r="G45" s="304" t="s">
        <v>150</v>
      </c>
      <c r="H45" s="296" t="s">
        <v>291</v>
      </c>
      <c r="I45" s="90" t="s">
        <v>278</v>
      </c>
      <c r="J45" s="106" t="s">
        <v>279</v>
      </c>
      <c r="K45" s="267">
        <v>0.5</v>
      </c>
      <c r="L45" s="267">
        <v>0.5</v>
      </c>
      <c r="M45" s="267">
        <v>0</v>
      </c>
      <c r="N45" s="267">
        <v>0</v>
      </c>
      <c r="O45" s="17">
        <f t="shared" si="0"/>
        <v>1</v>
      </c>
    </row>
    <row r="46" spans="2:15" ht="61.5" customHeight="1">
      <c r="B46" s="427"/>
      <c r="C46" s="430"/>
      <c r="D46" s="296" t="s">
        <v>630</v>
      </c>
      <c r="E46" s="14">
        <v>0.7</v>
      </c>
      <c r="F46" s="23">
        <v>1</v>
      </c>
      <c r="G46" s="304" t="s">
        <v>150</v>
      </c>
      <c r="H46" s="296" t="s">
        <v>276</v>
      </c>
      <c r="I46" s="90" t="s">
        <v>278</v>
      </c>
      <c r="J46" s="106" t="s">
        <v>279</v>
      </c>
      <c r="K46" s="267">
        <v>0.2</v>
      </c>
      <c r="L46" s="267">
        <v>0.4</v>
      </c>
      <c r="M46" s="267">
        <v>0.3</v>
      </c>
      <c r="N46" s="267">
        <v>0.1</v>
      </c>
      <c r="O46" s="17">
        <f t="shared" si="0"/>
        <v>1.0000000000000002</v>
      </c>
    </row>
    <row r="47" spans="2:15" ht="61.5" customHeight="1">
      <c r="B47" s="428"/>
      <c r="C47" s="431"/>
      <c r="D47" s="296" t="s">
        <v>271</v>
      </c>
      <c r="E47" s="14">
        <v>0.1</v>
      </c>
      <c r="F47" s="23">
        <v>1</v>
      </c>
      <c r="G47" s="304" t="s">
        <v>150</v>
      </c>
      <c r="H47" s="296" t="s">
        <v>277</v>
      </c>
      <c r="I47" s="90" t="s">
        <v>278</v>
      </c>
      <c r="J47" s="106" t="s">
        <v>279</v>
      </c>
      <c r="K47" s="267">
        <v>0.1</v>
      </c>
      <c r="L47" s="267">
        <v>0.3</v>
      </c>
      <c r="M47" s="267">
        <v>0.4</v>
      </c>
      <c r="N47" s="267">
        <v>0.2</v>
      </c>
      <c r="O47" s="17">
        <f t="shared" si="0"/>
        <v>1</v>
      </c>
    </row>
    <row r="48" spans="2:15" ht="75" customHeight="1">
      <c r="B48" s="424" t="s">
        <v>135</v>
      </c>
      <c r="C48" s="454" t="s">
        <v>136</v>
      </c>
      <c r="D48" s="99" t="s">
        <v>613</v>
      </c>
      <c r="E48" s="109">
        <v>0.14000000000000001</v>
      </c>
      <c r="F48" s="110">
        <v>1</v>
      </c>
      <c r="G48" s="101" t="s">
        <v>150</v>
      </c>
      <c r="H48" s="111" t="s">
        <v>587</v>
      </c>
      <c r="I48" s="99" t="s">
        <v>313</v>
      </c>
      <c r="J48" s="112" t="s">
        <v>314</v>
      </c>
      <c r="K48" s="113">
        <v>0.3</v>
      </c>
      <c r="L48" s="113">
        <v>0.4</v>
      </c>
      <c r="M48" s="113">
        <v>0.25</v>
      </c>
      <c r="N48" s="113">
        <v>0.05</v>
      </c>
      <c r="O48" s="19">
        <v>1</v>
      </c>
    </row>
    <row r="49" spans="2:15" ht="80.25" customHeight="1">
      <c r="B49" s="424"/>
      <c r="C49" s="456"/>
      <c r="D49" s="99" t="s">
        <v>319</v>
      </c>
      <c r="E49" s="109">
        <v>0.14000000000000001</v>
      </c>
      <c r="F49" s="110">
        <v>1</v>
      </c>
      <c r="G49" s="101" t="s">
        <v>150</v>
      </c>
      <c r="H49" s="111" t="s">
        <v>318</v>
      </c>
      <c r="I49" s="99" t="s">
        <v>313</v>
      </c>
      <c r="J49" s="112" t="s">
        <v>314</v>
      </c>
      <c r="K49" s="113">
        <v>0.3</v>
      </c>
      <c r="L49" s="113">
        <v>0.4</v>
      </c>
      <c r="M49" s="113">
        <v>0.25</v>
      </c>
      <c r="N49" s="113">
        <v>0.05</v>
      </c>
      <c r="O49" s="19">
        <v>1</v>
      </c>
    </row>
    <row r="50" spans="2:15" ht="111" customHeight="1">
      <c r="B50" s="424"/>
      <c r="C50" s="456"/>
      <c r="D50" s="99" t="s">
        <v>615</v>
      </c>
      <c r="E50" s="109">
        <v>0.14000000000000001</v>
      </c>
      <c r="F50" s="110">
        <v>1</v>
      </c>
      <c r="G50" s="101" t="s">
        <v>150</v>
      </c>
      <c r="H50" s="111" t="s">
        <v>315</v>
      </c>
      <c r="I50" s="99" t="s">
        <v>313</v>
      </c>
      <c r="J50" s="112" t="s">
        <v>314</v>
      </c>
      <c r="K50" s="113">
        <v>0.3</v>
      </c>
      <c r="L50" s="113">
        <v>0.4</v>
      </c>
      <c r="M50" s="113">
        <v>0.25</v>
      </c>
      <c r="N50" s="113">
        <v>0.05</v>
      </c>
      <c r="O50" s="19">
        <v>1</v>
      </c>
    </row>
    <row r="51" spans="2:15" ht="82.5" customHeight="1">
      <c r="B51" s="424"/>
      <c r="C51" s="456"/>
      <c r="D51" s="99" t="s">
        <v>614</v>
      </c>
      <c r="E51" s="109">
        <v>0.14000000000000001</v>
      </c>
      <c r="F51" s="110">
        <v>1</v>
      </c>
      <c r="G51" s="101" t="s">
        <v>150</v>
      </c>
      <c r="H51" s="111" t="s">
        <v>588</v>
      </c>
      <c r="I51" s="99" t="s">
        <v>313</v>
      </c>
      <c r="J51" s="112" t="s">
        <v>314</v>
      </c>
      <c r="K51" s="113">
        <v>0.3</v>
      </c>
      <c r="L51" s="113">
        <v>0.4</v>
      </c>
      <c r="M51" s="113">
        <v>0.25</v>
      </c>
      <c r="N51" s="113">
        <v>0.05</v>
      </c>
      <c r="O51" s="19">
        <v>1</v>
      </c>
    </row>
    <row r="52" spans="2:15" ht="94.5" customHeight="1">
      <c r="B52" s="424"/>
      <c r="C52" s="456"/>
      <c r="D52" s="99" t="s">
        <v>337</v>
      </c>
      <c r="E52" s="109">
        <v>0.14000000000000001</v>
      </c>
      <c r="F52" s="110">
        <v>1</v>
      </c>
      <c r="G52" s="101" t="s">
        <v>150</v>
      </c>
      <c r="H52" s="111" t="s">
        <v>316</v>
      </c>
      <c r="I52" s="99" t="s">
        <v>313</v>
      </c>
      <c r="J52" s="112" t="s">
        <v>314</v>
      </c>
      <c r="K52" s="113">
        <v>0.3</v>
      </c>
      <c r="L52" s="113">
        <v>0.4</v>
      </c>
      <c r="M52" s="113">
        <v>0.25</v>
      </c>
      <c r="N52" s="113">
        <v>0.05</v>
      </c>
      <c r="O52" s="19">
        <v>1</v>
      </c>
    </row>
    <row r="53" spans="2:15" ht="71.25" customHeight="1">
      <c r="B53" s="424"/>
      <c r="C53" s="456"/>
      <c r="D53" s="99" t="s">
        <v>310</v>
      </c>
      <c r="E53" s="109">
        <v>0.15</v>
      </c>
      <c r="F53" s="110">
        <v>1</v>
      </c>
      <c r="G53" s="101" t="s">
        <v>150</v>
      </c>
      <c r="H53" s="111" t="s">
        <v>317</v>
      </c>
      <c r="I53" s="99" t="s">
        <v>313</v>
      </c>
      <c r="J53" s="112" t="s">
        <v>314</v>
      </c>
      <c r="K53" s="113">
        <v>0.3</v>
      </c>
      <c r="L53" s="113">
        <v>0.4</v>
      </c>
      <c r="M53" s="113">
        <v>0.25</v>
      </c>
      <c r="N53" s="113">
        <v>0.05</v>
      </c>
      <c r="O53" s="19">
        <v>1</v>
      </c>
    </row>
    <row r="54" spans="2:15" ht="87.75" customHeight="1">
      <c r="B54" s="424"/>
      <c r="C54" s="455"/>
      <c r="D54" s="99" t="s">
        <v>311</v>
      </c>
      <c r="E54" s="109">
        <v>0.15</v>
      </c>
      <c r="F54" s="110">
        <v>1</v>
      </c>
      <c r="G54" s="114" t="s">
        <v>312</v>
      </c>
      <c r="H54" s="111" t="s">
        <v>334</v>
      </c>
      <c r="I54" s="99" t="s">
        <v>313</v>
      </c>
      <c r="J54" s="112" t="s">
        <v>314</v>
      </c>
      <c r="K54" s="113">
        <v>0.3</v>
      </c>
      <c r="L54" s="113">
        <v>0.4</v>
      </c>
      <c r="M54" s="113">
        <v>0.25</v>
      </c>
      <c r="N54" s="113">
        <v>0.05</v>
      </c>
      <c r="O54" s="19">
        <v>1</v>
      </c>
    </row>
    <row r="55" spans="2:15" ht="105" customHeight="1">
      <c r="B55" s="424"/>
      <c r="C55" s="416" t="s">
        <v>137</v>
      </c>
      <c r="D55" s="296" t="s">
        <v>153</v>
      </c>
      <c r="E55" s="7">
        <v>0.2</v>
      </c>
      <c r="F55" s="107">
        <v>1</v>
      </c>
      <c r="G55" s="8">
        <v>1</v>
      </c>
      <c r="H55" s="115" t="s">
        <v>147</v>
      </c>
      <c r="I55" s="90" t="s">
        <v>341</v>
      </c>
      <c r="J55" s="91" t="s">
        <v>608</v>
      </c>
      <c r="K55" s="116">
        <v>1</v>
      </c>
      <c r="L55" s="116">
        <v>1</v>
      </c>
      <c r="M55" s="116">
        <v>1</v>
      </c>
      <c r="N55" s="116">
        <v>1</v>
      </c>
      <c r="O55" s="11">
        <f>AVERAGE(K55:N55)</f>
        <v>1</v>
      </c>
    </row>
    <row r="56" spans="2:15" ht="96" customHeight="1">
      <c r="B56" s="424"/>
      <c r="C56" s="417"/>
      <c r="D56" s="296" t="s">
        <v>154</v>
      </c>
      <c r="E56" s="7">
        <v>0.2</v>
      </c>
      <c r="F56" s="107">
        <v>0.4</v>
      </c>
      <c r="G56" s="8">
        <v>0.6</v>
      </c>
      <c r="H56" s="115" t="s">
        <v>148</v>
      </c>
      <c r="I56" s="90" t="s">
        <v>341</v>
      </c>
      <c r="J56" s="91" t="s">
        <v>608</v>
      </c>
      <c r="K56" s="116">
        <v>0.22</v>
      </c>
      <c r="L56" s="116">
        <v>0.14000000000000001</v>
      </c>
      <c r="M56" s="116">
        <v>0.02</v>
      </c>
      <c r="N56" s="116">
        <v>0.02</v>
      </c>
      <c r="O56" s="11">
        <f>K56+L56+M56+N56</f>
        <v>0.4</v>
      </c>
    </row>
    <row r="57" spans="2:15" ht="74.25" customHeight="1">
      <c r="B57" s="424"/>
      <c r="C57" s="417"/>
      <c r="D57" s="296" t="s">
        <v>155</v>
      </c>
      <c r="E57" s="7">
        <v>0.15</v>
      </c>
      <c r="F57" s="107">
        <v>1</v>
      </c>
      <c r="G57" s="117" t="s">
        <v>150</v>
      </c>
      <c r="H57" s="115" t="s">
        <v>149</v>
      </c>
      <c r="I57" s="90" t="s">
        <v>341</v>
      </c>
      <c r="J57" s="91" t="s">
        <v>152</v>
      </c>
      <c r="K57" s="116">
        <v>0.38</v>
      </c>
      <c r="L57" s="116">
        <v>0.33</v>
      </c>
      <c r="M57" s="116">
        <v>0.28999999999999998</v>
      </c>
      <c r="N57" s="116">
        <v>0</v>
      </c>
      <c r="O57" s="11">
        <f>K57+L57+M57+N57</f>
        <v>1</v>
      </c>
    </row>
    <row r="58" spans="2:15" ht="63" customHeight="1">
      <c r="B58" s="424"/>
      <c r="C58" s="417"/>
      <c r="D58" s="296" t="s">
        <v>156</v>
      </c>
      <c r="E58" s="7">
        <v>0.1</v>
      </c>
      <c r="F58" s="118">
        <v>12</v>
      </c>
      <c r="G58" s="117" t="s">
        <v>151</v>
      </c>
      <c r="H58" s="115" t="s">
        <v>160</v>
      </c>
      <c r="I58" s="90" t="s">
        <v>341</v>
      </c>
      <c r="J58" s="91" t="s">
        <v>152</v>
      </c>
      <c r="K58" s="119">
        <v>3</v>
      </c>
      <c r="L58" s="119">
        <v>3</v>
      </c>
      <c r="M58" s="119">
        <v>3</v>
      </c>
      <c r="N58" s="119">
        <v>3</v>
      </c>
      <c r="O58" s="20">
        <f>K58+L58+M58+N58</f>
        <v>12</v>
      </c>
    </row>
    <row r="59" spans="2:15" ht="63" customHeight="1">
      <c r="B59" s="424"/>
      <c r="C59" s="417"/>
      <c r="D59" s="296" t="s">
        <v>157</v>
      </c>
      <c r="E59" s="7">
        <v>0.2</v>
      </c>
      <c r="F59" s="7">
        <v>0.9</v>
      </c>
      <c r="G59" s="120">
        <v>0.86</v>
      </c>
      <c r="H59" s="121" t="s">
        <v>350</v>
      </c>
      <c r="I59" s="90" t="s">
        <v>342</v>
      </c>
      <c r="J59" s="91" t="s">
        <v>1</v>
      </c>
      <c r="K59" s="116">
        <v>0.9</v>
      </c>
      <c r="L59" s="116">
        <v>0.9</v>
      </c>
      <c r="M59" s="116">
        <v>0.9</v>
      </c>
      <c r="N59" s="116">
        <v>0.9</v>
      </c>
      <c r="O59" s="11">
        <f>AVERAGE(K59:N59)</f>
        <v>0.9</v>
      </c>
    </row>
    <row r="60" spans="2:15" ht="70.5" customHeight="1">
      <c r="B60" s="424"/>
      <c r="C60" s="418"/>
      <c r="D60" s="296" t="s">
        <v>158</v>
      </c>
      <c r="E60" s="7">
        <v>0.15</v>
      </c>
      <c r="F60" s="118">
        <v>7</v>
      </c>
      <c r="G60" s="117">
        <v>3</v>
      </c>
      <c r="H60" s="89" t="s">
        <v>351</v>
      </c>
      <c r="I60" s="90" t="s">
        <v>342</v>
      </c>
      <c r="J60" s="91" t="s">
        <v>1</v>
      </c>
      <c r="K60" s="119">
        <v>2</v>
      </c>
      <c r="L60" s="119">
        <v>3</v>
      </c>
      <c r="M60" s="119">
        <v>1</v>
      </c>
      <c r="N60" s="119">
        <v>1</v>
      </c>
      <c r="O60" s="20">
        <v>7</v>
      </c>
    </row>
    <row r="61" spans="2:15" ht="60" customHeight="1">
      <c r="B61" s="424"/>
      <c r="C61" s="454" t="s">
        <v>138</v>
      </c>
      <c r="D61" s="99" t="s">
        <v>378</v>
      </c>
      <c r="E61" s="100">
        <v>0.1</v>
      </c>
      <c r="F61" s="110">
        <v>1</v>
      </c>
      <c r="G61" s="122">
        <v>1</v>
      </c>
      <c r="H61" s="123" t="s">
        <v>366</v>
      </c>
      <c r="I61" s="124" t="s">
        <v>367</v>
      </c>
      <c r="J61" s="125" t="s">
        <v>368</v>
      </c>
      <c r="K61" s="126">
        <v>1</v>
      </c>
      <c r="L61" s="126">
        <v>1</v>
      </c>
      <c r="M61" s="126">
        <v>1</v>
      </c>
      <c r="N61" s="126">
        <v>1</v>
      </c>
      <c r="O61" s="33">
        <f>AVERAGE(K61:N61)</f>
        <v>1</v>
      </c>
    </row>
    <row r="62" spans="2:15" ht="88.5" customHeight="1">
      <c r="B62" s="424"/>
      <c r="C62" s="456"/>
      <c r="D62" s="99" t="s">
        <v>710</v>
      </c>
      <c r="E62" s="100">
        <v>0.1</v>
      </c>
      <c r="F62" s="310">
        <v>0.97799999999999998</v>
      </c>
      <c r="G62" s="122">
        <v>0.97</v>
      </c>
      <c r="H62" s="99" t="s">
        <v>369</v>
      </c>
      <c r="I62" s="124" t="s">
        <v>367</v>
      </c>
      <c r="J62" s="125" t="s">
        <v>370</v>
      </c>
      <c r="K62" s="126">
        <v>0.97</v>
      </c>
      <c r="L62" s="126">
        <v>0.98</v>
      </c>
      <c r="M62" s="126">
        <v>0.98</v>
      </c>
      <c r="N62" s="126">
        <v>0.98</v>
      </c>
      <c r="O62" s="268">
        <f t="shared" ref="O62:O67" si="1">AVERAGE(K62:N62)</f>
        <v>0.97749999999999992</v>
      </c>
    </row>
    <row r="63" spans="2:15" ht="99.75" customHeight="1">
      <c r="B63" s="424"/>
      <c r="C63" s="456"/>
      <c r="D63" s="99" t="s">
        <v>711</v>
      </c>
      <c r="E63" s="100">
        <v>0.1</v>
      </c>
      <c r="F63" s="310">
        <v>0.94499999999999995</v>
      </c>
      <c r="G63" s="101" t="s">
        <v>150</v>
      </c>
      <c r="H63" s="102" t="s">
        <v>371</v>
      </c>
      <c r="I63" s="124" t="s">
        <v>367</v>
      </c>
      <c r="J63" s="125" t="s">
        <v>370</v>
      </c>
      <c r="K63" s="126">
        <v>0.9</v>
      </c>
      <c r="L63" s="126">
        <v>0.96</v>
      </c>
      <c r="M63" s="126">
        <v>0.96</v>
      </c>
      <c r="N63" s="126">
        <v>0.96</v>
      </c>
      <c r="O63" s="268">
        <f t="shared" si="1"/>
        <v>0.94499999999999995</v>
      </c>
    </row>
    <row r="64" spans="2:15" ht="75">
      <c r="B64" s="424"/>
      <c r="C64" s="456"/>
      <c r="D64" s="99" t="s">
        <v>379</v>
      </c>
      <c r="E64" s="100">
        <v>0.15</v>
      </c>
      <c r="F64" s="127">
        <v>1</v>
      </c>
      <c r="G64" s="127">
        <v>1</v>
      </c>
      <c r="H64" s="128" t="s">
        <v>372</v>
      </c>
      <c r="I64" s="124" t="s">
        <v>367</v>
      </c>
      <c r="J64" s="125" t="s">
        <v>373</v>
      </c>
      <c r="K64" s="126">
        <v>1</v>
      </c>
      <c r="L64" s="126">
        <v>1</v>
      </c>
      <c r="M64" s="126">
        <v>1</v>
      </c>
      <c r="N64" s="126">
        <v>1</v>
      </c>
      <c r="O64" s="33">
        <f t="shared" si="1"/>
        <v>1</v>
      </c>
    </row>
    <row r="65" spans="2:15" ht="75">
      <c r="B65" s="424"/>
      <c r="C65" s="456"/>
      <c r="D65" s="99" t="s">
        <v>380</v>
      </c>
      <c r="E65" s="100">
        <v>0.15</v>
      </c>
      <c r="F65" s="127">
        <v>1</v>
      </c>
      <c r="G65" s="127">
        <v>1</v>
      </c>
      <c r="H65" s="128" t="s">
        <v>374</v>
      </c>
      <c r="I65" s="124" t="s">
        <v>367</v>
      </c>
      <c r="J65" s="125" t="s">
        <v>373</v>
      </c>
      <c r="K65" s="126">
        <v>1</v>
      </c>
      <c r="L65" s="126">
        <v>1</v>
      </c>
      <c r="M65" s="126">
        <v>1</v>
      </c>
      <c r="N65" s="126">
        <v>1</v>
      </c>
      <c r="O65" s="33">
        <f t="shared" si="1"/>
        <v>1</v>
      </c>
    </row>
    <row r="66" spans="2:15" ht="75">
      <c r="B66" s="424"/>
      <c r="C66" s="456"/>
      <c r="D66" s="99" t="s">
        <v>381</v>
      </c>
      <c r="E66" s="100">
        <v>0.15</v>
      </c>
      <c r="F66" s="127">
        <v>1</v>
      </c>
      <c r="G66" s="127">
        <v>1</v>
      </c>
      <c r="H66" s="128" t="s">
        <v>375</v>
      </c>
      <c r="I66" s="124" t="s">
        <v>367</v>
      </c>
      <c r="J66" s="125" t="s">
        <v>373</v>
      </c>
      <c r="K66" s="126">
        <v>1</v>
      </c>
      <c r="L66" s="126">
        <v>1</v>
      </c>
      <c r="M66" s="126">
        <v>1</v>
      </c>
      <c r="N66" s="126">
        <v>1</v>
      </c>
      <c r="O66" s="33">
        <f t="shared" si="1"/>
        <v>1</v>
      </c>
    </row>
    <row r="67" spans="2:15" ht="75">
      <c r="B67" s="424"/>
      <c r="C67" s="456"/>
      <c r="D67" s="99" t="s">
        <v>713</v>
      </c>
      <c r="E67" s="100">
        <v>0.15</v>
      </c>
      <c r="F67" s="127">
        <v>1</v>
      </c>
      <c r="G67" s="127">
        <v>0.99</v>
      </c>
      <c r="H67" s="128" t="s">
        <v>714</v>
      </c>
      <c r="I67" s="124" t="s">
        <v>367</v>
      </c>
      <c r="J67" s="125" t="s">
        <v>373</v>
      </c>
      <c r="K67" s="126">
        <v>1</v>
      </c>
      <c r="L67" s="126">
        <v>1</v>
      </c>
      <c r="M67" s="126">
        <v>1</v>
      </c>
      <c r="N67" s="126">
        <v>1</v>
      </c>
      <c r="O67" s="33">
        <f t="shared" si="1"/>
        <v>1</v>
      </c>
    </row>
    <row r="68" spans="2:15" ht="84.75" customHeight="1">
      <c r="B68" s="424"/>
      <c r="C68" s="455"/>
      <c r="D68" s="99" t="s">
        <v>712</v>
      </c>
      <c r="E68" s="100">
        <v>0.1</v>
      </c>
      <c r="F68" s="311">
        <v>21</v>
      </c>
      <c r="G68" s="129" t="s">
        <v>150</v>
      </c>
      <c r="H68" s="123" t="s">
        <v>376</v>
      </c>
      <c r="I68" s="124" t="s">
        <v>367</v>
      </c>
      <c r="J68" s="125" t="s">
        <v>377</v>
      </c>
      <c r="K68" s="130">
        <v>9</v>
      </c>
      <c r="L68" s="130">
        <v>4</v>
      </c>
      <c r="M68" s="130">
        <v>4</v>
      </c>
      <c r="N68" s="130">
        <v>4</v>
      </c>
      <c r="O68" s="31">
        <f t="shared" ref="O68" si="2">K68+L68+M68+N68</f>
        <v>21</v>
      </c>
    </row>
    <row r="69" spans="2:15" ht="76.5" customHeight="1">
      <c r="B69" s="424"/>
      <c r="C69" s="416" t="s">
        <v>139</v>
      </c>
      <c r="D69" s="296" t="s">
        <v>440</v>
      </c>
      <c r="E69" s="95">
        <v>0.1</v>
      </c>
      <c r="F69" s="107">
        <v>1</v>
      </c>
      <c r="G69" s="131">
        <v>0.99199999999999999</v>
      </c>
      <c r="H69" s="303" t="s">
        <v>411</v>
      </c>
      <c r="I69" s="90" t="s">
        <v>413</v>
      </c>
      <c r="J69" s="91" t="s">
        <v>414</v>
      </c>
      <c r="K69" s="116">
        <v>1</v>
      </c>
      <c r="L69" s="116">
        <v>1</v>
      </c>
      <c r="M69" s="116">
        <v>1</v>
      </c>
      <c r="N69" s="116">
        <v>1</v>
      </c>
      <c r="O69" s="11">
        <f>AVERAGE(K69:N69)</f>
        <v>1</v>
      </c>
    </row>
    <row r="70" spans="2:15" ht="62.25" customHeight="1">
      <c r="B70" s="424"/>
      <c r="C70" s="417"/>
      <c r="D70" s="296" t="s">
        <v>589</v>
      </c>
      <c r="E70" s="95">
        <v>0.1</v>
      </c>
      <c r="F70" s="107">
        <v>0.97</v>
      </c>
      <c r="G70" s="131">
        <v>0.96599999999999997</v>
      </c>
      <c r="H70" s="303" t="s">
        <v>412</v>
      </c>
      <c r="I70" s="90" t="s">
        <v>413</v>
      </c>
      <c r="J70" s="91" t="s">
        <v>414</v>
      </c>
      <c r="K70" s="116">
        <v>0.97</v>
      </c>
      <c r="L70" s="116">
        <v>0.97</v>
      </c>
      <c r="M70" s="116">
        <v>0.97</v>
      </c>
      <c r="N70" s="116">
        <v>0.97</v>
      </c>
      <c r="O70" s="11">
        <f>AVERAGE(K70:N70)</f>
        <v>0.97</v>
      </c>
    </row>
    <row r="71" spans="2:15" ht="64.5" customHeight="1">
      <c r="B71" s="424"/>
      <c r="C71" s="417"/>
      <c r="D71" s="296" t="s">
        <v>441</v>
      </c>
      <c r="E71" s="107">
        <v>7.0000000000000007E-2</v>
      </c>
      <c r="F71" s="107">
        <v>0.95</v>
      </c>
      <c r="G71" s="304" t="s">
        <v>150</v>
      </c>
      <c r="H71" s="303" t="s">
        <v>435</v>
      </c>
      <c r="I71" s="90" t="s">
        <v>439</v>
      </c>
      <c r="J71" s="91" t="s">
        <v>438</v>
      </c>
      <c r="K71" s="116">
        <v>0.95</v>
      </c>
      <c r="L71" s="116">
        <v>0.95</v>
      </c>
      <c r="M71" s="116">
        <v>0.95</v>
      </c>
      <c r="N71" s="116">
        <v>0.95</v>
      </c>
      <c r="O71" s="11">
        <f>AVERAGE(K71:N71)</f>
        <v>0.95</v>
      </c>
    </row>
    <row r="72" spans="2:15" ht="64.5" customHeight="1">
      <c r="B72" s="424"/>
      <c r="C72" s="417"/>
      <c r="D72" s="296" t="s">
        <v>442</v>
      </c>
      <c r="E72" s="107">
        <v>7.0000000000000007E-2</v>
      </c>
      <c r="F72" s="107">
        <v>0.95</v>
      </c>
      <c r="G72" s="304" t="s">
        <v>150</v>
      </c>
      <c r="H72" s="303" t="s">
        <v>436</v>
      </c>
      <c r="I72" s="90" t="s">
        <v>439</v>
      </c>
      <c r="J72" s="91" t="s">
        <v>438</v>
      </c>
      <c r="K72" s="116">
        <v>0.95</v>
      </c>
      <c r="L72" s="116">
        <v>0.95</v>
      </c>
      <c r="M72" s="116">
        <v>0.95</v>
      </c>
      <c r="N72" s="116">
        <v>0.95</v>
      </c>
      <c r="O72" s="11">
        <f t="shared" ref="O72:O73" si="3">AVERAGE(K72:N72)</f>
        <v>0.95</v>
      </c>
    </row>
    <row r="73" spans="2:15" ht="64.5" customHeight="1">
      <c r="B73" s="424"/>
      <c r="C73" s="417"/>
      <c r="D73" s="296" t="s">
        <v>443</v>
      </c>
      <c r="E73" s="107">
        <v>0.06</v>
      </c>
      <c r="F73" s="107">
        <v>1</v>
      </c>
      <c r="G73" s="304" t="s">
        <v>150</v>
      </c>
      <c r="H73" s="303" t="s">
        <v>437</v>
      </c>
      <c r="I73" s="90" t="s">
        <v>439</v>
      </c>
      <c r="J73" s="91" t="s">
        <v>438</v>
      </c>
      <c r="K73" s="116">
        <v>1</v>
      </c>
      <c r="L73" s="116">
        <v>1</v>
      </c>
      <c r="M73" s="116">
        <v>1</v>
      </c>
      <c r="N73" s="116">
        <v>1</v>
      </c>
      <c r="O73" s="11">
        <f t="shared" si="3"/>
        <v>1</v>
      </c>
    </row>
    <row r="74" spans="2:15" ht="78" customHeight="1">
      <c r="B74" s="424"/>
      <c r="C74" s="417"/>
      <c r="D74" s="296" t="s">
        <v>444</v>
      </c>
      <c r="E74" s="95">
        <v>0.1</v>
      </c>
      <c r="F74" s="107">
        <v>0.95</v>
      </c>
      <c r="G74" s="304" t="s">
        <v>150</v>
      </c>
      <c r="H74" s="303" t="s">
        <v>427</v>
      </c>
      <c r="I74" s="90" t="s">
        <v>428</v>
      </c>
      <c r="J74" s="91" t="s">
        <v>429</v>
      </c>
      <c r="K74" s="116">
        <v>0.95</v>
      </c>
      <c r="L74" s="116">
        <v>0.95</v>
      </c>
      <c r="M74" s="116">
        <v>0.95</v>
      </c>
      <c r="N74" s="116">
        <v>0.95</v>
      </c>
      <c r="O74" s="11">
        <f>AVERAGE(K74:N74)</f>
        <v>0.95</v>
      </c>
    </row>
    <row r="75" spans="2:15" ht="96.75" customHeight="1">
      <c r="B75" s="424"/>
      <c r="C75" s="417"/>
      <c r="D75" s="296" t="s">
        <v>468</v>
      </c>
      <c r="E75" s="14">
        <v>0.05</v>
      </c>
      <c r="F75" s="107">
        <v>0.95</v>
      </c>
      <c r="G75" s="304" t="s">
        <v>150</v>
      </c>
      <c r="H75" s="303" t="s">
        <v>461</v>
      </c>
      <c r="I75" s="90" t="s">
        <v>462</v>
      </c>
      <c r="J75" s="91" t="s">
        <v>463</v>
      </c>
      <c r="K75" s="116">
        <v>0.95</v>
      </c>
      <c r="L75" s="116">
        <v>0.95</v>
      </c>
      <c r="M75" s="116">
        <v>0.95</v>
      </c>
      <c r="N75" s="116">
        <v>0.95</v>
      </c>
      <c r="O75" s="11">
        <f t="shared" ref="O75:O76" si="4">AVERAGE(K75:N75)</f>
        <v>0.95</v>
      </c>
    </row>
    <row r="76" spans="2:15" ht="76.5" customHeight="1">
      <c r="B76" s="424"/>
      <c r="C76" s="417"/>
      <c r="D76" s="296" t="s">
        <v>469</v>
      </c>
      <c r="E76" s="14">
        <v>0.05</v>
      </c>
      <c r="F76" s="107">
        <v>0.8</v>
      </c>
      <c r="G76" s="304">
        <v>264</v>
      </c>
      <c r="H76" s="303" t="s">
        <v>486</v>
      </c>
      <c r="I76" s="90" t="s">
        <v>462</v>
      </c>
      <c r="J76" s="91" t="s">
        <v>464</v>
      </c>
      <c r="K76" s="116">
        <v>0.8</v>
      </c>
      <c r="L76" s="116">
        <v>0.8</v>
      </c>
      <c r="M76" s="116">
        <v>0.8</v>
      </c>
      <c r="N76" s="116">
        <v>0.8</v>
      </c>
      <c r="O76" s="11">
        <f t="shared" si="4"/>
        <v>0.8</v>
      </c>
    </row>
    <row r="77" spans="2:15" ht="120" customHeight="1">
      <c r="B77" s="424"/>
      <c r="C77" s="417"/>
      <c r="D77" s="296" t="s">
        <v>790</v>
      </c>
      <c r="E77" s="14">
        <v>0.05</v>
      </c>
      <c r="F77" s="118">
        <v>100</v>
      </c>
      <c r="G77" s="304">
        <v>32</v>
      </c>
      <c r="H77" s="132" t="s">
        <v>594</v>
      </c>
      <c r="I77" s="90" t="s">
        <v>462</v>
      </c>
      <c r="J77" s="91" t="s">
        <v>465</v>
      </c>
      <c r="K77" s="133">
        <v>25</v>
      </c>
      <c r="L77" s="133">
        <v>25</v>
      </c>
      <c r="M77" s="133">
        <v>25</v>
      </c>
      <c r="N77" s="133">
        <v>25</v>
      </c>
      <c r="O77" s="20">
        <f t="shared" ref="O77:O78" si="5">K77+L77+M77+N77</f>
        <v>100</v>
      </c>
    </row>
    <row r="78" spans="2:15" ht="87" customHeight="1">
      <c r="B78" s="424"/>
      <c r="C78" s="417"/>
      <c r="D78" s="296" t="s">
        <v>791</v>
      </c>
      <c r="E78" s="14">
        <v>0.05</v>
      </c>
      <c r="F78" s="118">
        <v>100</v>
      </c>
      <c r="G78" s="304">
        <v>26</v>
      </c>
      <c r="H78" s="132" t="s">
        <v>595</v>
      </c>
      <c r="I78" s="90" t="s">
        <v>466</v>
      </c>
      <c r="J78" s="91" t="s">
        <v>467</v>
      </c>
      <c r="K78" s="133">
        <v>25</v>
      </c>
      <c r="L78" s="133">
        <v>25</v>
      </c>
      <c r="M78" s="133">
        <v>25</v>
      </c>
      <c r="N78" s="133">
        <v>25</v>
      </c>
      <c r="O78" s="20">
        <f t="shared" si="5"/>
        <v>100</v>
      </c>
    </row>
    <row r="79" spans="2:15" ht="63" customHeight="1">
      <c r="B79" s="424"/>
      <c r="C79" s="417"/>
      <c r="D79" s="296" t="s">
        <v>492</v>
      </c>
      <c r="E79" s="14">
        <v>0.05</v>
      </c>
      <c r="F79" s="107">
        <v>1</v>
      </c>
      <c r="G79" s="8">
        <v>1</v>
      </c>
      <c r="H79" s="303" t="s">
        <v>488</v>
      </c>
      <c r="I79" s="90" t="s">
        <v>489</v>
      </c>
      <c r="J79" s="134" t="s">
        <v>3</v>
      </c>
      <c r="K79" s="135">
        <v>1</v>
      </c>
      <c r="L79" s="135">
        <v>1</v>
      </c>
      <c r="M79" s="135">
        <v>1</v>
      </c>
      <c r="N79" s="135">
        <v>1</v>
      </c>
      <c r="O79" s="11">
        <f t="shared" ref="O79:O83" si="6">AVERAGE(K79:N79)</f>
        <v>1</v>
      </c>
    </row>
    <row r="80" spans="2:15" ht="54.75" customHeight="1">
      <c r="B80" s="424"/>
      <c r="C80" s="417"/>
      <c r="D80" s="296" t="s">
        <v>493</v>
      </c>
      <c r="E80" s="14">
        <v>0.05</v>
      </c>
      <c r="F80" s="8">
        <v>1</v>
      </c>
      <c r="G80" s="8">
        <v>1</v>
      </c>
      <c r="H80" s="303" t="s">
        <v>490</v>
      </c>
      <c r="I80" s="90" t="s">
        <v>489</v>
      </c>
      <c r="J80" s="134" t="s">
        <v>3</v>
      </c>
      <c r="K80" s="135">
        <v>1</v>
      </c>
      <c r="L80" s="135">
        <v>1</v>
      </c>
      <c r="M80" s="135">
        <v>1</v>
      </c>
      <c r="N80" s="135">
        <v>1</v>
      </c>
      <c r="O80" s="11">
        <f t="shared" si="6"/>
        <v>1</v>
      </c>
    </row>
    <row r="81" spans="2:15" ht="78.75" customHeight="1">
      <c r="B81" s="424"/>
      <c r="C81" s="417"/>
      <c r="D81" s="296" t="s">
        <v>494</v>
      </c>
      <c r="E81" s="14">
        <v>0.05</v>
      </c>
      <c r="F81" s="8">
        <v>1</v>
      </c>
      <c r="G81" s="8">
        <v>1</v>
      </c>
      <c r="H81" s="303" t="s">
        <v>491</v>
      </c>
      <c r="I81" s="90" t="s">
        <v>489</v>
      </c>
      <c r="J81" s="134" t="s">
        <v>3</v>
      </c>
      <c r="K81" s="135">
        <v>1</v>
      </c>
      <c r="L81" s="135">
        <v>1</v>
      </c>
      <c r="M81" s="135">
        <v>1</v>
      </c>
      <c r="N81" s="135">
        <v>1</v>
      </c>
      <c r="O81" s="11">
        <f t="shared" si="6"/>
        <v>1</v>
      </c>
    </row>
    <row r="82" spans="2:15" ht="76.5" customHeight="1">
      <c r="B82" s="424"/>
      <c r="C82" s="417"/>
      <c r="D82" s="459" t="s">
        <v>495</v>
      </c>
      <c r="E82" s="413">
        <v>0.05</v>
      </c>
      <c r="F82" s="8">
        <v>1</v>
      </c>
      <c r="G82" s="8">
        <v>1</v>
      </c>
      <c r="H82" s="303" t="s">
        <v>497</v>
      </c>
      <c r="I82" s="90" t="s">
        <v>489</v>
      </c>
      <c r="J82" s="134" t="s">
        <v>3</v>
      </c>
      <c r="K82" s="135">
        <v>1</v>
      </c>
      <c r="L82" s="135">
        <v>1</v>
      </c>
      <c r="M82" s="135">
        <v>1</v>
      </c>
      <c r="N82" s="135">
        <v>1</v>
      </c>
      <c r="O82" s="11">
        <f t="shared" si="6"/>
        <v>1</v>
      </c>
    </row>
    <row r="83" spans="2:15" ht="76.5" customHeight="1">
      <c r="B83" s="424"/>
      <c r="C83" s="417"/>
      <c r="D83" s="460"/>
      <c r="E83" s="415"/>
      <c r="F83" s="8">
        <v>1</v>
      </c>
      <c r="G83" s="8">
        <v>1</v>
      </c>
      <c r="H83" s="303" t="s">
        <v>496</v>
      </c>
      <c r="I83" s="90" t="s">
        <v>489</v>
      </c>
      <c r="J83" s="134" t="s">
        <v>3</v>
      </c>
      <c r="K83" s="135">
        <v>1</v>
      </c>
      <c r="L83" s="135">
        <v>1</v>
      </c>
      <c r="M83" s="135">
        <v>1</v>
      </c>
      <c r="N83" s="135">
        <v>1</v>
      </c>
      <c r="O83" s="11">
        <f t="shared" si="6"/>
        <v>1</v>
      </c>
    </row>
    <row r="84" spans="2:15" ht="76.5" customHeight="1">
      <c r="B84" s="424"/>
      <c r="C84" s="417"/>
      <c r="D84" s="461" t="s">
        <v>656</v>
      </c>
      <c r="E84" s="413">
        <v>0.1</v>
      </c>
      <c r="F84" s="8">
        <v>0.95</v>
      </c>
      <c r="G84" s="8" t="s">
        <v>150</v>
      </c>
      <c r="H84" s="303" t="s">
        <v>702</v>
      </c>
      <c r="I84" s="90" t="s">
        <v>428</v>
      </c>
      <c r="J84" s="91" t="s">
        <v>429</v>
      </c>
      <c r="K84" s="135">
        <v>0.6</v>
      </c>
      <c r="L84" s="135">
        <v>0.8</v>
      </c>
      <c r="M84" s="135">
        <v>0.9</v>
      </c>
      <c r="N84" s="135">
        <v>0.95</v>
      </c>
      <c r="O84" s="11">
        <v>0.95</v>
      </c>
    </row>
    <row r="85" spans="2:15" ht="76.5" customHeight="1">
      <c r="B85" s="424"/>
      <c r="C85" s="417"/>
      <c r="D85" s="462"/>
      <c r="E85" s="414"/>
      <c r="F85" s="8">
        <v>0.95</v>
      </c>
      <c r="G85" s="8" t="s">
        <v>150</v>
      </c>
      <c r="H85" s="303" t="s">
        <v>654</v>
      </c>
      <c r="I85" s="90" t="s">
        <v>428</v>
      </c>
      <c r="J85" s="91" t="s">
        <v>429</v>
      </c>
      <c r="K85" s="135">
        <v>0.6</v>
      </c>
      <c r="L85" s="135">
        <v>0.8</v>
      </c>
      <c r="M85" s="135">
        <v>0.9</v>
      </c>
      <c r="N85" s="135">
        <v>0.95</v>
      </c>
      <c r="O85" s="11">
        <v>0.95</v>
      </c>
    </row>
    <row r="86" spans="2:15" ht="82.95" customHeight="1">
      <c r="B86" s="424"/>
      <c r="C86" s="418"/>
      <c r="D86" s="463"/>
      <c r="E86" s="415"/>
      <c r="F86" s="8">
        <v>0.95</v>
      </c>
      <c r="G86" s="8" t="s">
        <v>150</v>
      </c>
      <c r="H86" s="303" t="s">
        <v>655</v>
      </c>
      <c r="I86" s="90" t="s">
        <v>428</v>
      </c>
      <c r="J86" s="91" t="s">
        <v>429</v>
      </c>
      <c r="K86" s="135">
        <v>0.6</v>
      </c>
      <c r="L86" s="135">
        <v>0.8</v>
      </c>
      <c r="M86" s="135">
        <v>0.9</v>
      </c>
      <c r="N86" s="135">
        <v>0.95</v>
      </c>
      <c r="O86" s="11">
        <v>0.95</v>
      </c>
    </row>
    <row r="87" spans="2:15" ht="73.5" customHeight="1">
      <c r="B87" s="424"/>
      <c r="C87" s="454" t="s">
        <v>140</v>
      </c>
      <c r="D87" s="99" t="s">
        <v>774</v>
      </c>
      <c r="E87" s="100">
        <v>0.05</v>
      </c>
      <c r="F87" s="312">
        <v>152</v>
      </c>
      <c r="G87" s="101" t="s">
        <v>150</v>
      </c>
      <c r="H87" s="102" t="s">
        <v>515</v>
      </c>
      <c r="I87" s="103" t="s">
        <v>530</v>
      </c>
      <c r="J87" s="103" t="s">
        <v>516</v>
      </c>
      <c r="K87" s="136">
        <v>24</v>
      </c>
      <c r="L87" s="136">
        <v>52</v>
      </c>
      <c r="M87" s="136">
        <v>40</v>
      </c>
      <c r="N87" s="136">
        <v>36</v>
      </c>
      <c r="O87" s="31">
        <f t="shared" ref="O87:O92" si="7">K87+L87+M87+N87</f>
        <v>152</v>
      </c>
    </row>
    <row r="88" spans="2:15" ht="86.25" customHeight="1">
      <c r="B88" s="424"/>
      <c r="C88" s="456"/>
      <c r="D88" s="99" t="s">
        <v>787</v>
      </c>
      <c r="E88" s="100">
        <v>0.05</v>
      </c>
      <c r="F88" s="313">
        <v>20</v>
      </c>
      <c r="G88" s="101" t="s">
        <v>150</v>
      </c>
      <c r="H88" s="102" t="s">
        <v>517</v>
      </c>
      <c r="I88" s="103" t="s">
        <v>530</v>
      </c>
      <c r="J88" s="103" t="s">
        <v>516</v>
      </c>
      <c r="K88" s="269">
        <v>2</v>
      </c>
      <c r="L88" s="269">
        <v>6</v>
      </c>
      <c r="M88" s="269">
        <v>6</v>
      </c>
      <c r="N88" s="269">
        <v>6</v>
      </c>
      <c r="O88" s="31">
        <f t="shared" si="7"/>
        <v>20</v>
      </c>
    </row>
    <row r="89" spans="2:15" ht="96.75" customHeight="1">
      <c r="B89" s="424"/>
      <c r="C89" s="456"/>
      <c r="D89" s="99" t="s">
        <v>775</v>
      </c>
      <c r="E89" s="100">
        <v>0.2</v>
      </c>
      <c r="F89" s="313">
        <v>488</v>
      </c>
      <c r="G89" s="101" t="s">
        <v>524</v>
      </c>
      <c r="H89" s="102" t="s">
        <v>518</v>
      </c>
      <c r="I89" s="103" t="s">
        <v>530</v>
      </c>
      <c r="J89" s="103" t="s">
        <v>516</v>
      </c>
      <c r="K89" s="137">
        <v>100</v>
      </c>
      <c r="L89" s="137">
        <v>100</v>
      </c>
      <c r="M89" s="137">
        <v>144</v>
      </c>
      <c r="N89" s="137">
        <v>144</v>
      </c>
      <c r="O89" s="31">
        <f t="shared" si="7"/>
        <v>488</v>
      </c>
    </row>
    <row r="90" spans="2:15" ht="69.75" customHeight="1">
      <c r="B90" s="424"/>
      <c r="C90" s="456"/>
      <c r="D90" s="99" t="s">
        <v>533</v>
      </c>
      <c r="E90" s="110">
        <v>0.5</v>
      </c>
      <c r="F90" s="101">
        <v>4</v>
      </c>
      <c r="G90" s="101">
        <v>4</v>
      </c>
      <c r="H90" s="102" t="s">
        <v>531</v>
      </c>
      <c r="I90" s="99" t="s">
        <v>532</v>
      </c>
      <c r="J90" s="99" t="s">
        <v>2</v>
      </c>
      <c r="K90" s="101">
        <v>1</v>
      </c>
      <c r="L90" s="101">
        <v>1</v>
      </c>
      <c r="M90" s="101">
        <v>1</v>
      </c>
      <c r="N90" s="101">
        <v>1</v>
      </c>
      <c r="O90" s="31">
        <f t="shared" si="7"/>
        <v>4</v>
      </c>
    </row>
    <row r="91" spans="2:15" ht="56.25" customHeight="1">
      <c r="B91" s="424"/>
      <c r="C91" s="456"/>
      <c r="D91" s="99" t="s">
        <v>590</v>
      </c>
      <c r="E91" s="110">
        <v>0.1</v>
      </c>
      <c r="F91" s="313">
        <v>4</v>
      </c>
      <c r="G91" s="101">
        <v>4</v>
      </c>
      <c r="H91" s="102" t="s">
        <v>591</v>
      </c>
      <c r="I91" s="99" t="s">
        <v>532</v>
      </c>
      <c r="J91" s="99" t="s">
        <v>2</v>
      </c>
      <c r="K91" s="101">
        <v>1</v>
      </c>
      <c r="L91" s="101">
        <v>1</v>
      </c>
      <c r="M91" s="101">
        <v>1</v>
      </c>
      <c r="N91" s="101">
        <v>1</v>
      </c>
      <c r="O91" s="31">
        <f t="shared" si="7"/>
        <v>4</v>
      </c>
    </row>
    <row r="92" spans="2:15" ht="61.5" customHeight="1">
      <c r="B92" s="424"/>
      <c r="C92" s="455"/>
      <c r="D92" s="99" t="s">
        <v>592</v>
      </c>
      <c r="E92" s="110">
        <v>0.1</v>
      </c>
      <c r="F92" s="313">
        <v>4</v>
      </c>
      <c r="G92" s="101">
        <v>4</v>
      </c>
      <c r="H92" s="102" t="s">
        <v>593</v>
      </c>
      <c r="I92" s="99" t="s">
        <v>532</v>
      </c>
      <c r="J92" s="99" t="s">
        <v>2</v>
      </c>
      <c r="K92" s="101">
        <v>1</v>
      </c>
      <c r="L92" s="101">
        <v>1</v>
      </c>
      <c r="M92" s="101">
        <v>1</v>
      </c>
      <c r="N92" s="101">
        <v>1</v>
      </c>
      <c r="O92" s="31">
        <f t="shared" si="7"/>
        <v>4</v>
      </c>
    </row>
    <row r="93" spans="2:15" ht="63" customHeight="1">
      <c r="B93" s="424"/>
      <c r="C93" s="416" t="s">
        <v>141</v>
      </c>
      <c r="D93" s="303" t="s">
        <v>548</v>
      </c>
      <c r="E93" s="297">
        <v>0.5</v>
      </c>
      <c r="F93" s="8">
        <v>1</v>
      </c>
      <c r="G93" s="8">
        <v>1</v>
      </c>
      <c r="H93" s="303" t="s">
        <v>544</v>
      </c>
      <c r="I93" s="303" t="s">
        <v>545</v>
      </c>
      <c r="J93" s="138" t="s">
        <v>546</v>
      </c>
      <c r="K93" s="135">
        <v>1</v>
      </c>
      <c r="L93" s="135">
        <v>1</v>
      </c>
      <c r="M93" s="135">
        <v>1</v>
      </c>
      <c r="N93" s="135">
        <v>1</v>
      </c>
      <c r="O93" s="11">
        <f t="shared" ref="O93:O94" si="8">AVERAGE(K93:N93)</f>
        <v>1</v>
      </c>
    </row>
    <row r="94" spans="2:15" ht="69.75" customHeight="1">
      <c r="B94" s="424"/>
      <c r="C94" s="418"/>
      <c r="D94" s="303" t="s">
        <v>549</v>
      </c>
      <c r="E94" s="297">
        <v>0.5</v>
      </c>
      <c r="F94" s="8">
        <v>1</v>
      </c>
      <c r="G94" s="8">
        <v>1</v>
      </c>
      <c r="H94" s="303" t="s">
        <v>547</v>
      </c>
      <c r="I94" s="303" t="s">
        <v>545</v>
      </c>
      <c r="J94" s="138" t="s">
        <v>546</v>
      </c>
      <c r="K94" s="135">
        <v>1</v>
      </c>
      <c r="L94" s="135">
        <v>1</v>
      </c>
      <c r="M94" s="135">
        <v>1</v>
      </c>
      <c r="N94" s="135">
        <v>1</v>
      </c>
      <c r="O94" s="11">
        <f t="shared" si="8"/>
        <v>1</v>
      </c>
    </row>
    <row r="95" spans="2:15" ht="114" customHeight="1">
      <c r="B95" s="425"/>
      <c r="C95" s="139" t="s">
        <v>142</v>
      </c>
      <c r="D95" s="99" t="s">
        <v>365</v>
      </c>
      <c r="E95" s="100">
        <v>1</v>
      </c>
      <c r="F95" s="312">
        <v>3</v>
      </c>
      <c r="G95" s="101" t="s">
        <v>150</v>
      </c>
      <c r="H95" s="99" t="s">
        <v>360</v>
      </c>
      <c r="I95" s="103" t="s">
        <v>342</v>
      </c>
      <c r="J95" s="140" t="s">
        <v>1</v>
      </c>
      <c r="K95" s="141">
        <v>1</v>
      </c>
      <c r="L95" s="141">
        <v>1</v>
      </c>
      <c r="M95" s="141">
        <v>1</v>
      </c>
      <c r="N95" s="141">
        <v>0</v>
      </c>
      <c r="O95" s="31">
        <f t="shared" ref="O95" si="9">K95+L95+M95+N95</f>
        <v>3</v>
      </c>
    </row>
    <row r="96" spans="2:15" ht="93.75" customHeight="1">
      <c r="B96" s="426" t="s">
        <v>143</v>
      </c>
      <c r="C96" s="411" t="s">
        <v>144</v>
      </c>
      <c r="D96" s="296" t="s">
        <v>562</v>
      </c>
      <c r="E96" s="270">
        <v>0.5</v>
      </c>
      <c r="F96" s="23">
        <v>4</v>
      </c>
      <c r="G96" s="304">
        <v>2</v>
      </c>
      <c r="H96" s="303" t="s">
        <v>558</v>
      </c>
      <c r="I96" s="90" t="s">
        <v>559</v>
      </c>
      <c r="J96" s="134" t="s">
        <v>560</v>
      </c>
      <c r="K96" s="142">
        <v>1</v>
      </c>
      <c r="L96" s="142">
        <v>1</v>
      </c>
      <c r="M96" s="142">
        <v>1</v>
      </c>
      <c r="N96" s="142">
        <v>1</v>
      </c>
      <c r="O96" s="10">
        <f t="shared" ref="O96:O99" si="10">K96+L96+M96+N96</f>
        <v>4</v>
      </c>
    </row>
    <row r="97" spans="2:15" ht="93.75" customHeight="1">
      <c r="B97" s="427"/>
      <c r="C97" s="412"/>
      <c r="D97" s="296" t="s">
        <v>685</v>
      </c>
      <c r="E97" s="14">
        <v>0.5</v>
      </c>
      <c r="F97" s="23">
        <v>2</v>
      </c>
      <c r="G97" s="304" t="s">
        <v>150</v>
      </c>
      <c r="H97" s="303" t="s">
        <v>723</v>
      </c>
      <c r="I97" s="90" t="s">
        <v>559</v>
      </c>
      <c r="J97" s="134" t="s">
        <v>560</v>
      </c>
      <c r="K97" s="271">
        <v>0</v>
      </c>
      <c r="L97" s="271">
        <v>1</v>
      </c>
      <c r="M97" s="271">
        <v>1</v>
      </c>
      <c r="N97" s="271">
        <v>0</v>
      </c>
      <c r="O97" s="10">
        <f t="shared" si="10"/>
        <v>2</v>
      </c>
    </row>
    <row r="98" spans="2:15" ht="102" customHeight="1">
      <c r="B98" s="427"/>
      <c r="C98" s="272" t="s">
        <v>145</v>
      </c>
      <c r="D98" s="296" t="s">
        <v>563</v>
      </c>
      <c r="E98" s="14">
        <v>1</v>
      </c>
      <c r="F98" s="23">
        <v>8</v>
      </c>
      <c r="G98" s="304">
        <v>2</v>
      </c>
      <c r="H98" s="303" t="s">
        <v>561</v>
      </c>
      <c r="I98" s="90" t="s">
        <v>559</v>
      </c>
      <c r="J98" s="134" t="s">
        <v>560</v>
      </c>
      <c r="K98" s="142">
        <v>2</v>
      </c>
      <c r="L98" s="142">
        <v>2</v>
      </c>
      <c r="M98" s="142">
        <v>3</v>
      </c>
      <c r="N98" s="142">
        <v>1</v>
      </c>
      <c r="O98" s="10">
        <f t="shared" si="10"/>
        <v>8</v>
      </c>
    </row>
    <row r="99" spans="2:15" ht="124.5" customHeight="1">
      <c r="B99" s="428"/>
      <c r="C99" s="273" t="s">
        <v>146</v>
      </c>
      <c r="D99" s="296" t="s">
        <v>684</v>
      </c>
      <c r="E99" s="14">
        <v>1</v>
      </c>
      <c r="F99" s="23">
        <v>80</v>
      </c>
      <c r="G99" s="304">
        <v>3</v>
      </c>
      <c r="H99" s="303" t="s">
        <v>564</v>
      </c>
      <c r="I99" s="90" t="s">
        <v>559</v>
      </c>
      <c r="J99" s="134" t="s">
        <v>560</v>
      </c>
      <c r="K99" s="271">
        <v>3</v>
      </c>
      <c r="L99" s="271">
        <v>38</v>
      </c>
      <c r="M99" s="271">
        <v>39</v>
      </c>
      <c r="N99" s="271">
        <v>0</v>
      </c>
      <c r="O99" s="10">
        <f t="shared" si="10"/>
        <v>80</v>
      </c>
    </row>
    <row r="100" spans="2:15" ht="17.399999999999999">
      <c r="B100" s="419"/>
      <c r="C100" s="420"/>
      <c r="D100" s="420"/>
      <c r="E100" s="420"/>
      <c r="F100" s="420"/>
      <c r="G100" s="420"/>
      <c r="H100" s="420"/>
      <c r="I100" s="420"/>
      <c r="J100" s="420"/>
      <c r="K100" s="420"/>
      <c r="L100" s="420"/>
      <c r="M100" s="420"/>
      <c r="N100" s="420"/>
      <c r="O100" s="420"/>
    </row>
    <row r="101" spans="2:15">
      <c r="B101" s="458"/>
      <c r="C101" s="458"/>
      <c r="D101" s="458"/>
      <c r="E101" s="458"/>
      <c r="F101" s="458"/>
      <c r="G101" s="143"/>
      <c r="H101" s="144"/>
      <c r="I101" s="144"/>
      <c r="J101" s="144"/>
    </row>
    <row r="102" spans="2:15" ht="13.5" customHeight="1">
      <c r="B102" s="144"/>
      <c r="C102" s="144"/>
      <c r="D102" s="144"/>
      <c r="E102" s="143"/>
      <c r="F102" s="143"/>
      <c r="G102" s="143"/>
      <c r="H102" s="144"/>
      <c r="I102" s="144"/>
      <c r="J102" s="144"/>
    </row>
    <row r="103" spans="2:15" ht="28.5" customHeight="1">
      <c r="B103" s="28" t="s">
        <v>26</v>
      </c>
      <c r="C103" s="29">
        <v>44226</v>
      </c>
      <c r="D103" s="144"/>
      <c r="E103" s="143"/>
      <c r="F103" s="143"/>
      <c r="G103" s="143"/>
      <c r="H103" s="144"/>
      <c r="I103" s="144"/>
      <c r="J103" s="144"/>
    </row>
    <row r="104" spans="2:15">
      <c r="B104" s="144"/>
      <c r="C104" s="144"/>
      <c r="D104" s="144"/>
      <c r="E104" s="143"/>
      <c r="F104" s="143"/>
      <c r="G104" s="143"/>
      <c r="H104" s="144"/>
      <c r="I104" s="144"/>
      <c r="J104" s="144"/>
    </row>
    <row r="105" spans="2:15" ht="26.25" customHeight="1">
      <c r="B105" s="28" t="s">
        <v>49</v>
      </c>
      <c r="C105" s="29">
        <v>44369</v>
      </c>
      <c r="D105" s="144"/>
      <c r="E105" s="143"/>
      <c r="F105" s="143"/>
      <c r="G105" s="143"/>
      <c r="H105" s="260"/>
      <c r="I105" s="260"/>
      <c r="J105" s="260"/>
    </row>
    <row r="106" spans="2:15" ht="15" customHeight="1">
      <c r="B106" s="144"/>
      <c r="C106" s="144"/>
      <c r="D106" s="144"/>
      <c r="E106" s="143"/>
      <c r="F106" s="143"/>
      <c r="G106" s="143"/>
      <c r="H106" s="144"/>
      <c r="I106" s="144"/>
      <c r="J106" s="144"/>
    </row>
    <row r="107" spans="2:15" ht="26.25" customHeight="1">
      <c r="B107" s="28" t="s">
        <v>49</v>
      </c>
      <c r="C107" s="29">
        <v>44433</v>
      </c>
      <c r="D107" s="144"/>
      <c r="E107" s="143"/>
      <c r="F107" s="143"/>
      <c r="G107" s="143"/>
      <c r="H107" s="260"/>
      <c r="I107" s="260"/>
      <c r="J107" s="260"/>
    </row>
    <row r="108" spans="2:15" ht="16.2" customHeight="1">
      <c r="B108" s="257"/>
      <c r="C108" s="256"/>
      <c r="D108" s="144"/>
      <c r="E108" s="143"/>
      <c r="F108" s="143"/>
      <c r="G108" s="143"/>
      <c r="H108" s="260"/>
      <c r="I108" s="260"/>
      <c r="J108" s="260"/>
    </row>
    <row r="109" spans="2:15" ht="26.25" customHeight="1">
      <c r="B109" s="28" t="s">
        <v>49</v>
      </c>
      <c r="C109" s="29">
        <v>44470</v>
      </c>
      <c r="D109" s="144"/>
      <c r="E109" s="143"/>
      <c r="F109" s="143"/>
      <c r="G109" s="143"/>
      <c r="H109" s="260"/>
      <c r="I109" s="260"/>
      <c r="J109" s="260"/>
    </row>
    <row r="110" spans="2:15" ht="15" customHeight="1">
      <c r="B110" s="144"/>
      <c r="C110" s="144"/>
      <c r="D110" s="144"/>
      <c r="E110" s="143"/>
      <c r="F110" s="143"/>
      <c r="G110" s="143"/>
      <c r="H110" s="144"/>
      <c r="I110" s="144"/>
      <c r="J110" s="144"/>
    </row>
    <row r="111" spans="2:15" ht="25.95" customHeight="1">
      <c r="B111" s="28" t="s">
        <v>49</v>
      </c>
      <c r="C111" s="29">
        <v>44581</v>
      </c>
      <c r="D111" s="144"/>
      <c r="E111" s="143"/>
      <c r="F111" s="143"/>
      <c r="G111" s="143"/>
      <c r="H111" s="144"/>
      <c r="I111" s="144"/>
      <c r="J111" s="144"/>
    </row>
    <row r="112" spans="2:15" ht="15" customHeight="1">
      <c r="B112" s="144"/>
      <c r="C112" s="144"/>
      <c r="D112" s="144"/>
      <c r="E112" s="143"/>
      <c r="F112" s="143"/>
      <c r="G112" s="143"/>
      <c r="H112" s="144"/>
      <c r="I112" s="144"/>
      <c r="J112" s="144"/>
    </row>
    <row r="113" spans="2:10" ht="25.95" customHeight="1">
      <c r="B113" s="28" t="s">
        <v>49</v>
      </c>
      <c r="C113" s="29">
        <v>44740</v>
      </c>
      <c r="D113" s="144"/>
      <c r="E113" s="143"/>
      <c r="F113" s="143"/>
      <c r="G113" s="143"/>
      <c r="H113" s="144"/>
      <c r="I113" s="144"/>
      <c r="J113" s="144"/>
    </row>
    <row r="114" spans="2:10" ht="15" customHeight="1">
      <c r="B114" s="144"/>
      <c r="C114" s="144"/>
      <c r="D114" s="144"/>
      <c r="E114" s="143"/>
      <c r="F114" s="143"/>
      <c r="G114" s="143"/>
      <c r="H114" s="144"/>
      <c r="I114" s="144"/>
      <c r="J114" s="144"/>
    </row>
    <row r="115" spans="2:10" ht="25.95" customHeight="1">
      <c r="B115" s="28" t="s">
        <v>49</v>
      </c>
      <c r="C115" s="29">
        <v>44953</v>
      </c>
      <c r="D115" s="144"/>
      <c r="E115" s="143"/>
      <c r="F115" s="143"/>
      <c r="G115" s="143"/>
      <c r="H115" s="144"/>
      <c r="I115" s="144"/>
      <c r="J115" s="144"/>
    </row>
    <row r="116" spans="2:10" ht="15" customHeight="1">
      <c r="B116" s="144"/>
      <c r="C116" s="144"/>
      <c r="D116" s="144"/>
      <c r="E116" s="143"/>
      <c r="F116" s="143"/>
      <c r="G116" s="143"/>
      <c r="H116" s="144"/>
      <c r="I116" s="144"/>
      <c r="J116" s="144"/>
    </row>
    <row r="117" spans="2:10" ht="15" customHeight="1">
      <c r="B117" s="144"/>
      <c r="C117" s="144"/>
      <c r="D117" s="144"/>
      <c r="E117" s="143"/>
      <c r="F117" s="143"/>
      <c r="G117" s="143"/>
      <c r="H117" s="144"/>
      <c r="I117" s="144"/>
      <c r="J117" s="144"/>
    </row>
    <row r="118" spans="2:10" ht="15" customHeight="1">
      <c r="B118" s="144" t="s">
        <v>646</v>
      </c>
      <c r="C118" s="144"/>
      <c r="D118" s="144"/>
      <c r="E118" s="143"/>
      <c r="F118" s="143"/>
      <c r="G118" s="143"/>
      <c r="H118" s="260"/>
      <c r="I118" s="260"/>
      <c r="J118" s="260"/>
    </row>
    <row r="119" spans="2:10" ht="15" customHeight="1">
      <c r="B119" s="144"/>
      <c r="C119" s="144"/>
      <c r="D119" s="144"/>
      <c r="E119" s="143"/>
      <c r="F119" s="143"/>
      <c r="G119" s="143"/>
      <c r="H119" s="144"/>
      <c r="I119" s="144"/>
      <c r="J119" s="144"/>
    </row>
    <row r="120" spans="2:10" ht="15" customHeight="1">
      <c r="B120" s="144"/>
      <c r="C120" s="144"/>
      <c r="D120" s="144"/>
      <c r="E120" s="143"/>
      <c r="F120" s="143"/>
      <c r="G120" s="143"/>
      <c r="H120" s="260"/>
      <c r="I120" s="260"/>
      <c r="J120" s="260"/>
    </row>
  </sheetData>
  <mergeCells count="44">
    <mergeCell ref="C33:C34"/>
    <mergeCell ref="C35:C36"/>
    <mergeCell ref="C37:C39"/>
    <mergeCell ref="B33:B39"/>
    <mergeCell ref="B101:F101"/>
    <mergeCell ref="C40:C41"/>
    <mergeCell ref="C42:C43"/>
    <mergeCell ref="C45:C47"/>
    <mergeCell ref="B40:B47"/>
    <mergeCell ref="C48:C54"/>
    <mergeCell ref="C61:C68"/>
    <mergeCell ref="E82:E83"/>
    <mergeCell ref="D82:D83"/>
    <mergeCell ref="C87:C92"/>
    <mergeCell ref="C93:C94"/>
    <mergeCell ref="D84:D86"/>
    <mergeCell ref="C13:C23"/>
    <mergeCell ref="C30:C32"/>
    <mergeCell ref="C24:C29"/>
    <mergeCell ref="B13:B32"/>
    <mergeCell ref="N2:O2"/>
    <mergeCell ref="N5:O5"/>
    <mergeCell ref="N6:O6"/>
    <mergeCell ref="B8:O8"/>
    <mergeCell ref="E10:E12"/>
    <mergeCell ref="C2:M6"/>
    <mergeCell ref="I10:I12"/>
    <mergeCell ref="B2:B6"/>
    <mergeCell ref="C96:C97"/>
    <mergeCell ref="E84:E86"/>
    <mergeCell ref="C69:C86"/>
    <mergeCell ref="B100:O100"/>
    <mergeCell ref="O10:O12"/>
    <mergeCell ref="J10:J12"/>
    <mergeCell ref="K10:N10"/>
    <mergeCell ref="B10:B12"/>
    <mergeCell ref="C10:C12"/>
    <mergeCell ref="D10:D12"/>
    <mergeCell ref="F10:F12"/>
    <mergeCell ref="H10:H12"/>
    <mergeCell ref="G10:G12"/>
    <mergeCell ref="B48:B95"/>
    <mergeCell ref="B96:B99"/>
    <mergeCell ref="C55:C60"/>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66FF33"/>
  </sheetPr>
  <dimension ref="B1:BH33"/>
  <sheetViews>
    <sheetView showGridLines="0" zoomScale="55" zoomScaleNormal="55" workbookViewId="0">
      <selection activeCell="F17" sqref="F17"/>
    </sheetView>
  </sheetViews>
  <sheetFormatPr baseColWidth="10" defaultColWidth="17.33203125" defaultRowHeight="15" customHeight="1"/>
  <cols>
    <col min="1" max="1" width="4.33203125" style="84" customWidth="1"/>
    <col min="2" max="2" width="58.6640625" style="82" customWidth="1"/>
    <col min="3" max="3" width="56.109375" style="82" customWidth="1"/>
    <col min="4" max="4" width="49.6640625" style="82" customWidth="1"/>
    <col min="5" max="6" width="27.5546875" style="82" customWidth="1"/>
    <col min="7" max="8" width="29.33203125" style="83" customWidth="1"/>
    <col min="9" max="9" width="36.33203125" style="82" customWidth="1"/>
    <col min="10" max="10" width="39.6640625" style="82" customWidth="1"/>
    <col min="11" max="11" width="58.44140625" style="82" customWidth="1"/>
    <col min="12" max="12" width="48.44140625" style="82" customWidth="1"/>
    <col min="13" max="14" width="28.5546875" style="82" customWidth="1"/>
    <col min="15" max="15" width="50" style="82" customWidth="1"/>
    <col min="16" max="47" width="15.88671875" style="84" customWidth="1"/>
    <col min="48" max="48" width="24.5546875" style="84" customWidth="1"/>
    <col min="49" max="49" width="22.88671875" style="84" customWidth="1"/>
    <col min="50" max="50" width="19.33203125" style="84" customWidth="1"/>
    <col min="51" max="51" width="18.44140625" style="84" customWidth="1"/>
    <col min="52" max="52" width="19.44140625" style="84" customWidth="1"/>
    <col min="53" max="53" width="23.33203125" style="84" customWidth="1"/>
    <col min="54" max="55" width="25.109375" style="84" customWidth="1"/>
    <col min="56" max="56" width="26.6640625" style="84" customWidth="1"/>
    <col min="57" max="57" width="26.33203125" style="84" customWidth="1"/>
    <col min="58" max="58" width="26.5546875" style="84" customWidth="1"/>
    <col min="59" max="59" width="26.33203125" style="84" customWidth="1"/>
    <col min="60" max="60" width="27.33203125" style="84" customWidth="1"/>
    <col min="61" max="16384" width="17.33203125" style="84"/>
  </cols>
  <sheetData>
    <row r="1" spans="2:60" ht="15" customHeight="1" thickBot="1"/>
    <row r="2" spans="2:60" ht="16.5" customHeight="1">
      <c r="B2" s="48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314" t="s">
        <v>31</v>
      </c>
      <c r="BH2" s="315"/>
    </row>
    <row r="3" spans="2:60" ht="16.5" customHeight="1">
      <c r="B3" s="48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0" ht="16.5" customHeight="1">
      <c r="B4" s="48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610</v>
      </c>
    </row>
    <row r="5" spans="2:60" ht="16.5" customHeight="1">
      <c r="B5" s="48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316" t="s">
        <v>30</v>
      </c>
      <c r="BH5" s="317"/>
    </row>
    <row r="6" spans="2:60" ht="16.5" customHeight="1" thickBot="1">
      <c r="B6" s="48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0" ht="19.5" customHeight="1">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302"/>
      <c r="BC7" s="302"/>
      <c r="BD7" s="302"/>
      <c r="BE7" s="87"/>
      <c r="BF7" s="87"/>
    </row>
    <row r="8" spans="2:60" ht="28.5" customHeight="1">
      <c r="B8" s="151" t="s">
        <v>45</v>
      </c>
      <c r="C8" s="496" t="s">
        <v>78</v>
      </c>
      <c r="D8" s="496"/>
      <c r="E8" s="152"/>
      <c r="F8" s="152"/>
      <c r="G8" s="152"/>
      <c r="H8" s="152"/>
      <c r="I8" s="152"/>
      <c r="J8" s="152"/>
      <c r="K8" s="152"/>
      <c r="L8" s="152"/>
      <c r="M8" s="152"/>
      <c r="N8" s="152"/>
      <c r="O8" s="152"/>
      <c r="AW8" s="302"/>
      <c r="AX8" s="302"/>
      <c r="AY8" s="302"/>
      <c r="AZ8" s="302"/>
      <c r="BA8" s="302"/>
      <c r="BB8" s="302"/>
      <c r="BC8" s="302"/>
      <c r="BD8" s="302"/>
    </row>
    <row r="9" spans="2:60" ht="98.25" customHeight="1">
      <c r="B9" s="151" t="s">
        <v>34</v>
      </c>
      <c r="C9" s="497" t="s">
        <v>349</v>
      </c>
      <c r="D9" s="498"/>
      <c r="E9" s="152"/>
      <c r="F9" s="152"/>
      <c r="G9" s="152"/>
      <c r="H9" s="152"/>
      <c r="I9" s="152"/>
      <c r="J9" s="152"/>
      <c r="K9" s="152"/>
      <c r="L9" s="152"/>
      <c r="M9" s="152"/>
      <c r="N9" s="152"/>
      <c r="O9" s="152"/>
      <c r="AW9" s="302"/>
      <c r="AX9" s="302"/>
      <c r="AY9" s="302"/>
      <c r="AZ9" s="302"/>
      <c r="BA9" s="302"/>
      <c r="BB9" s="302"/>
      <c r="BC9" s="302"/>
      <c r="BD9" s="302"/>
    </row>
    <row r="10" spans="2:60" ht="30" customHeight="1">
      <c r="B10" s="151" t="s">
        <v>100</v>
      </c>
      <c r="C10" s="499">
        <v>2023</v>
      </c>
      <c r="D10" s="500"/>
      <c r="E10" s="152"/>
      <c r="F10" s="152"/>
      <c r="G10" s="152"/>
      <c r="H10" s="152"/>
      <c r="I10" s="152"/>
      <c r="J10" s="152"/>
      <c r="K10" s="152"/>
      <c r="L10" s="152"/>
      <c r="M10" s="152"/>
      <c r="N10" s="152"/>
      <c r="O10" s="152"/>
      <c r="AW10" s="302"/>
      <c r="AX10" s="302"/>
      <c r="AY10" s="302"/>
      <c r="AZ10" s="302"/>
      <c r="BA10" s="302"/>
      <c r="BB10" s="302"/>
      <c r="BC10" s="302"/>
      <c r="BD10" s="302"/>
    </row>
    <row r="11" spans="2:60" ht="14.25" customHeight="1">
      <c r="B11" s="85"/>
      <c r="C11" s="85"/>
      <c r="D11" s="85"/>
      <c r="E11" s="85"/>
      <c r="F11" s="85"/>
      <c r="G11" s="86"/>
      <c r="H11" s="86"/>
      <c r="I11" s="85"/>
      <c r="J11" s="85"/>
      <c r="K11" s="85"/>
      <c r="L11" s="85"/>
      <c r="M11" s="85"/>
      <c r="N11" s="85"/>
      <c r="O11" s="85"/>
      <c r="AW11" s="302"/>
      <c r="AX11" s="302"/>
      <c r="AY11" s="302"/>
      <c r="AZ11" s="302"/>
      <c r="BA11" s="302"/>
      <c r="BB11" s="302"/>
      <c r="BC11" s="302"/>
      <c r="BD11" s="302"/>
    </row>
    <row r="12" spans="2:60" ht="33"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61</v>
      </c>
      <c r="AW12" s="503" t="s">
        <v>648</v>
      </c>
      <c r="AX12" s="504"/>
      <c r="AY12" s="504"/>
      <c r="AZ12" s="505"/>
      <c r="BA12" s="518" t="s">
        <v>649</v>
      </c>
      <c r="BB12" s="519"/>
      <c r="BC12" s="519"/>
      <c r="BD12" s="520"/>
      <c r="BE12" s="512" t="s">
        <v>650</v>
      </c>
      <c r="BF12" s="513"/>
      <c r="BG12" s="513"/>
      <c r="BH12" s="514"/>
    </row>
    <row r="13" spans="2:60" ht="21.75" customHeight="1">
      <c r="B13" s="422"/>
      <c r="C13" s="422"/>
      <c r="D13" s="509"/>
      <c r="E13" s="422"/>
      <c r="F13" s="42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118</v>
      </c>
      <c r="AX13" s="506" t="s">
        <v>22</v>
      </c>
      <c r="AY13" s="506" t="s">
        <v>119</v>
      </c>
      <c r="AZ13" s="506" t="s">
        <v>120</v>
      </c>
      <c r="BA13" s="521" t="s">
        <v>118</v>
      </c>
      <c r="BB13" s="521" t="s">
        <v>121</v>
      </c>
      <c r="BC13" s="521" t="s">
        <v>122</v>
      </c>
      <c r="BD13" s="521" t="s">
        <v>123</v>
      </c>
      <c r="BE13" s="515" t="s">
        <v>21</v>
      </c>
      <c r="BF13" s="515" t="s">
        <v>22</v>
      </c>
      <c r="BG13" s="515" t="s">
        <v>23</v>
      </c>
      <c r="BH13" s="515" t="s">
        <v>24</v>
      </c>
    </row>
    <row r="14" spans="2:60" ht="21.75" customHeight="1">
      <c r="B14" s="422"/>
      <c r="C14" s="422"/>
      <c r="D14" s="509"/>
      <c r="E14" s="422"/>
      <c r="F14" s="42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2:60" ht="21.75" customHeight="1">
      <c r="B15" s="422"/>
      <c r="C15" s="422"/>
      <c r="D15" s="509"/>
      <c r="E15" s="422"/>
      <c r="F15" s="422"/>
      <c r="G15" s="422"/>
      <c r="H15" s="422"/>
      <c r="I15" s="422"/>
      <c r="J15" s="422"/>
      <c r="K15" s="422"/>
      <c r="L15" s="422"/>
      <c r="M15" s="422"/>
      <c r="N15" s="422"/>
      <c r="O15" s="422"/>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86"/>
      <c r="AW15" s="508"/>
      <c r="AX15" s="508"/>
      <c r="AY15" s="508"/>
      <c r="AZ15" s="508"/>
      <c r="BA15" s="523"/>
      <c r="BB15" s="523"/>
      <c r="BC15" s="523"/>
      <c r="BD15" s="523"/>
      <c r="BE15" s="517"/>
      <c r="BF15" s="517"/>
      <c r="BG15" s="517"/>
      <c r="BH15" s="517"/>
    </row>
    <row r="16" spans="2:60" ht="165" customHeight="1">
      <c r="B16" s="510" t="str">
        <f>+'[3]01-FR-03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10" t="str">
        <f>+'[3]01-FR-03 POA INSTITUCIONAL'!C55</f>
        <v>4.2. Consolidar el 90% del Modelo Integrado de Planeación y Gestión –MIPG- y sus sistemas de gestión articulados, como compromiso con la Calidad, la Excelencia, la Responsabilidad Ambiental y la Mejora en la prestación del Servicio.</v>
      </c>
      <c r="D16" s="296" t="str">
        <f>+'01-FR-03 POA INSTITUCIONAL'!D55</f>
        <v>4.2.1 Formular e implementar el 100% de las acciones para la Sostenibilidad y mejora del Sistema de Gestión de la Calidad 
-SGC- (Meta Transversal)</v>
      </c>
      <c r="E16" s="14">
        <f>+'01-FR-03 POA INSTITUCIONAL'!E55</f>
        <v>0.2</v>
      </c>
      <c r="F16" s="107">
        <f>+'01-FR-03 POA INSTITUCIONAL'!F55</f>
        <v>1</v>
      </c>
      <c r="G16" s="107">
        <f>+'01-FR-03 POA INSTITUCIONAL'!M55</f>
        <v>1</v>
      </c>
      <c r="H16" s="8">
        <f>+'[3]01-FR-03 POA INSTITUCIONAL'!G55</f>
        <v>1</v>
      </c>
      <c r="I16" s="8" t="str">
        <f>+'[3]01-FR-03 POA INSTITUCIONAL'!H55</f>
        <v xml:space="preserve">Porcentaje de acciones implementadas para la sostenibilidad y mejora del SGC </v>
      </c>
      <c r="J16" s="153" t="s">
        <v>643</v>
      </c>
      <c r="K16" s="161" t="s">
        <v>704</v>
      </c>
      <c r="L16" s="155" t="s">
        <v>162</v>
      </c>
      <c r="M16" s="155" t="s">
        <v>343</v>
      </c>
      <c r="N16" s="155" t="s">
        <v>345</v>
      </c>
      <c r="O16" s="30" t="str">
        <f>+'[3]01-FR-03 POA INSTITUCIONAL'!J55</f>
        <v>Dirección de Planeación
Aportan: Dependencias lideradas por  Responsables de procesos y operativos de todos los procesos institucionales</v>
      </c>
      <c r="P16" s="318">
        <v>0.1</v>
      </c>
      <c r="Q16" s="318"/>
      <c r="R16" s="318">
        <v>0.05</v>
      </c>
      <c r="S16" s="318"/>
      <c r="T16" s="318">
        <v>0.09</v>
      </c>
      <c r="U16" s="318"/>
      <c r="V16" s="277">
        <f>P16+R16+T16</f>
        <v>0.24000000000000002</v>
      </c>
      <c r="W16" s="277">
        <f>Q16+S16+U16</f>
        <v>0</v>
      </c>
      <c r="X16" s="318">
        <v>0.11</v>
      </c>
      <c r="Y16" s="318"/>
      <c r="Z16" s="318">
        <v>0.08</v>
      </c>
      <c r="AA16" s="318"/>
      <c r="AB16" s="318">
        <v>0.08</v>
      </c>
      <c r="AC16" s="318"/>
      <c r="AD16" s="277">
        <f>X16+Z16+AB16</f>
        <v>0.27</v>
      </c>
      <c r="AE16" s="277">
        <f>Y16+AA16+AC16</f>
        <v>0</v>
      </c>
      <c r="AF16" s="318">
        <v>0.11</v>
      </c>
      <c r="AG16" s="318"/>
      <c r="AH16" s="318">
        <v>0.08</v>
      </c>
      <c r="AI16" s="318"/>
      <c r="AJ16" s="319">
        <v>0.08</v>
      </c>
      <c r="AK16" s="319"/>
      <c r="AL16" s="277">
        <f>AF16+AH16+AJ16</f>
        <v>0.27</v>
      </c>
      <c r="AM16" s="277">
        <f>AG16+AI16+AK16</f>
        <v>0</v>
      </c>
      <c r="AN16" s="318">
        <v>0.11</v>
      </c>
      <c r="AO16" s="318"/>
      <c r="AP16" s="318">
        <v>0.08</v>
      </c>
      <c r="AQ16" s="318"/>
      <c r="AR16" s="318">
        <v>0.03</v>
      </c>
      <c r="AS16" s="318"/>
      <c r="AT16" s="277">
        <f>AN16+AP16+AR16</f>
        <v>0.22</v>
      </c>
      <c r="AU16" s="277">
        <f>AO16+AQ16+AS16</f>
        <v>0</v>
      </c>
      <c r="AV16" s="277">
        <f>V16+AD16+AL16+AT16</f>
        <v>1</v>
      </c>
      <c r="AW16" s="248">
        <f>+W16</f>
        <v>0</v>
      </c>
      <c r="AX16" s="248">
        <f>+W16+AE16</f>
        <v>0</v>
      </c>
      <c r="AY16" s="248">
        <f>+W16+AE16+AM16</f>
        <v>0</v>
      </c>
      <c r="AZ16" s="248">
        <f>+W16+AE16+AM16+AU16</f>
        <v>0</v>
      </c>
      <c r="BA16" s="13">
        <f>IF(AND(AW16&gt;0,$AV16&gt;0),AW16/$AV16,0)</f>
        <v>0</v>
      </c>
      <c r="BB16" s="13">
        <f t="shared" ref="BB16:BD19" si="0">IF(AND(AX16&gt;0,$AV16&gt;0),AX16/$AV16,0)</f>
        <v>0</v>
      </c>
      <c r="BC16" s="13">
        <f t="shared" si="0"/>
        <v>0</v>
      </c>
      <c r="BD16" s="13">
        <f t="shared" si="0"/>
        <v>0</v>
      </c>
      <c r="BE16" s="13">
        <f t="shared" ref="BE16:BH19" si="1">(IF(AND(AW16&gt;0,$AV16&gt;0),AW16/$AV16,0))*$E16</f>
        <v>0</v>
      </c>
      <c r="BF16" s="13">
        <f>(IF(AND(AX16&gt;0,$AV16&gt;0),AX16/$AV16,0))*$E16</f>
        <v>0</v>
      </c>
      <c r="BG16" s="13">
        <f>(IF(AND(AY16&gt;0,$AV16&gt;0),AY16/$AV16,0))*$E16</f>
        <v>0</v>
      </c>
      <c r="BH16" s="13">
        <f>(IF(AND(AZ16&gt;0,$AV16&gt;0),AZ16/$AV16,0))*$E16</f>
        <v>0</v>
      </c>
    </row>
    <row r="17" spans="2:60" ht="275.25" customHeight="1">
      <c r="B17" s="511"/>
      <c r="C17" s="511"/>
      <c r="D17" s="296" t="str">
        <f>+'01-FR-03 POA INSTITUCIONAL'!D56</f>
        <v>4.2.2 Implementar el 40% de las actividades requeridas para la sostenibilidad y mejora del MIPG, de acuerdo con la metodología establecida por la Función Pública. (Meta Transversal)</v>
      </c>
      <c r="E17" s="14">
        <f>+'01-FR-03 POA INSTITUCIONAL'!E56</f>
        <v>0.2</v>
      </c>
      <c r="F17" s="107">
        <f>+'01-FR-03 POA INSTITUCIONAL'!F56</f>
        <v>0.4</v>
      </c>
      <c r="G17" s="107">
        <f>+'01-FR-03 POA INSTITUCIONAL'!M56</f>
        <v>0.02</v>
      </c>
      <c r="H17" s="8">
        <f>+'[3]01-FR-03 POA INSTITUCIONAL'!G56</f>
        <v>0.6</v>
      </c>
      <c r="I17" s="8" t="str">
        <f>+'[3]01-FR-03 POA INSTITUCIONAL'!H56</f>
        <v>Porcentaje de actividades implementadas para la sostenibilidad  y mejora del MIPG</v>
      </c>
      <c r="J17" s="153" t="s">
        <v>644</v>
      </c>
      <c r="K17" s="161" t="s">
        <v>631</v>
      </c>
      <c r="L17" s="155" t="s">
        <v>741</v>
      </c>
      <c r="M17" s="155" t="s">
        <v>343</v>
      </c>
      <c r="N17" s="155" t="s">
        <v>344</v>
      </c>
      <c r="O17" s="30" t="str">
        <f>+'[3]01-FR-03 POA INSTITUCIONAL'!J56</f>
        <v>Dirección de Planeación
Aportan: Dependencias lideradas por  Responsables de procesos y operativos de todos los procesos institucionales</v>
      </c>
      <c r="P17" s="320">
        <v>0</v>
      </c>
      <c r="Q17" s="320"/>
      <c r="R17" s="320">
        <v>3.0000000000000001E-3</v>
      </c>
      <c r="S17" s="320"/>
      <c r="T17" s="320">
        <v>2E-3</v>
      </c>
      <c r="U17" s="320"/>
      <c r="V17" s="254">
        <f>P17+R17+T17</f>
        <v>5.0000000000000001E-3</v>
      </c>
      <c r="W17" s="254">
        <f>Q17+S17+U17</f>
        <v>0</v>
      </c>
      <c r="X17" s="320">
        <v>2E-3</v>
      </c>
      <c r="Y17" s="320"/>
      <c r="Z17" s="320">
        <v>2E-3</v>
      </c>
      <c r="AA17" s="320"/>
      <c r="AB17" s="320">
        <v>1E-3</v>
      </c>
      <c r="AC17" s="320"/>
      <c r="AD17" s="254">
        <f>X17+Z17+AB17</f>
        <v>5.0000000000000001E-3</v>
      </c>
      <c r="AE17" s="254">
        <f>Y17+AA17+AC17</f>
        <v>0</v>
      </c>
      <c r="AF17" s="320">
        <v>4.0000000000000001E-3</v>
      </c>
      <c r="AG17" s="320"/>
      <c r="AH17" s="320">
        <v>1E-3</v>
      </c>
      <c r="AI17" s="320"/>
      <c r="AJ17" s="321">
        <v>1E-3</v>
      </c>
      <c r="AK17" s="321"/>
      <c r="AL17" s="254">
        <f>AF17+AH17+AJ17</f>
        <v>6.0000000000000001E-3</v>
      </c>
      <c r="AM17" s="254">
        <f>AG17+AI17+AK17</f>
        <v>0</v>
      </c>
      <c r="AN17" s="320">
        <v>1E-3</v>
      </c>
      <c r="AO17" s="320"/>
      <c r="AP17" s="320">
        <v>1E-3</v>
      </c>
      <c r="AQ17" s="320"/>
      <c r="AR17" s="320">
        <v>2E-3</v>
      </c>
      <c r="AS17" s="320"/>
      <c r="AT17" s="254">
        <f>AN17+AP17+AR17</f>
        <v>4.0000000000000001E-3</v>
      </c>
      <c r="AU17" s="254">
        <f>AO17+AQ17+AS17</f>
        <v>0</v>
      </c>
      <c r="AV17" s="278">
        <f t="shared" ref="AV17:AV19" si="2">V17+AD17+AL17+AT17</f>
        <v>0.02</v>
      </c>
      <c r="AW17" s="278">
        <f t="shared" ref="AW17:AW19" si="3">+W17</f>
        <v>0</v>
      </c>
      <c r="AX17" s="278">
        <f t="shared" ref="AX17:AX19" si="4">+W17+AE17</f>
        <v>0</v>
      </c>
      <c r="AY17" s="278">
        <f t="shared" ref="AY17:AY19" si="5">+W17+AE17+AM17</f>
        <v>0</v>
      </c>
      <c r="AZ17" s="278">
        <f t="shared" ref="AZ17:AZ19" si="6">+W17+AE17+AM17+AU17</f>
        <v>0</v>
      </c>
      <c r="BA17" s="13">
        <f t="shared" ref="BA17:BA19" si="7">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75.75" customHeight="1">
      <c r="B18" s="511"/>
      <c r="C18" s="511"/>
      <c r="D18" s="296" t="str">
        <f>+'01-FR-03 POA INSTITUCIONAL'!D57</f>
        <v>4.2.3 Implementar el 100% de los requisitos del Sistema de Gestión Ambiental –SGA-, bajo los estándares de la norma ISO 14001</v>
      </c>
      <c r="E18" s="14">
        <f>+'01-FR-03 POA INSTITUCIONAL'!E57</f>
        <v>0.15</v>
      </c>
      <c r="F18" s="107">
        <f>+'01-FR-03 POA INSTITUCIONAL'!F57</f>
        <v>1</v>
      </c>
      <c r="G18" s="107">
        <f>+'01-FR-03 POA INSTITUCIONAL'!M57</f>
        <v>0.28999999999999998</v>
      </c>
      <c r="H18" s="8" t="str">
        <f>+'[3]01-FR-03 POA INSTITUCIONAL'!G57</f>
        <v>S.I.</v>
      </c>
      <c r="I18" s="8" t="str">
        <f>+'[3]01-FR-03 POA INSTITUCIONAL'!H57</f>
        <v xml:space="preserve">Porcentaje de requisitos del  SGA implementados bajo los estándares de la norma ISO 14001 </v>
      </c>
      <c r="J18" s="153" t="s">
        <v>159</v>
      </c>
      <c r="K18" s="161" t="s">
        <v>346</v>
      </c>
      <c r="L18" s="155" t="s">
        <v>742</v>
      </c>
      <c r="M18" s="155" t="s">
        <v>343</v>
      </c>
      <c r="N18" s="155" t="s">
        <v>344</v>
      </c>
      <c r="O18" s="30" t="str">
        <f>+'[3]01-FR-03 POA INSTITUCIONAL'!J57</f>
        <v>Dirección de Planeación</v>
      </c>
      <c r="P18" s="322">
        <v>0</v>
      </c>
      <c r="Q18" s="322"/>
      <c r="R18" s="362">
        <v>2.6800000000000001E-2</v>
      </c>
      <c r="S18" s="322"/>
      <c r="T18" s="362">
        <v>5.3800000000000001E-2</v>
      </c>
      <c r="U18" s="322"/>
      <c r="V18" s="293">
        <f t="shared" ref="V18:W18" si="8">P18+R18+T18</f>
        <v>8.0600000000000005E-2</v>
      </c>
      <c r="W18" s="294">
        <f t="shared" si="8"/>
        <v>0</v>
      </c>
      <c r="X18" s="322">
        <v>5.62E-2</v>
      </c>
      <c r="Y18" s="322"/>
      <c r="Z18" s="322">
        <v>2.1000000000000001E-2</v>
      </c>
      <c r="AA18" s="322"/>
      <c r="AB18" s="322">
        <v>3.2199999999999999E-2</v>
      </c>
      <c r="AC18" s="323"/>
      <c r="AD18" s="294">
        <f t="shared" ref="AD18:AE18" si="9">X18+Z18+AB18</f>
        <v>0.1094</v>
      </c>
      <c r="AE18" s="294">
        <f t="shared" si="9"/>
        <v>0</v>
      </c>
      <c r="AF18" s="322">
        <v>1.2699999999999999E-2</v>
      </c>
      <c r="AG18" s="322"/>
      <c r="AH18" s="322">
        <v>2.58E-2</v>
      </c>
      <c r="AI18" s="322"/>
      <c r="AJ18" s="322">
        <v>6.6E-3</v>
      </c>
      <c r="AK18" s="322"/>
      <c r="AL18" s="294">
        <f t="shared" ref="AL18:AM18" si="10">AF18+AH18+AJ18</f>
        <v>4.5100000000000001E-2</v>
      </c>
      <c r="AM18" s="294">
        <f t="shared" si="10"/>
        <v>0</v>
      </c>
      <c r="AN18" s="322">
        <v>2.2599999999999999E-2</v>
      </c>
      <c r="AO18" s="322"/>
      <c r="AP18" s="322">
        <v>1.6400000000000001E-2</v>
      </c>
      <c r="AQ18" s="322"/>
      <c r="AR18" s="322">
        <v>1.6E-2</v>
      </c>
      <c r="AS18" s="322"/>
      <c r="AT18" s="279">
        <f t="shared" ref="AT18:AU18" si="11">AN18+AP18+AR18</f>
        <v>5.5E-2</v>
      </c>
      <c r="AU18" s="279">
        <f t="shared" si="11"/>
        <v>0</v>
      </c>
      <c r="AV18" s="279">
        <f t="shared" si="2"/>
        <v>0.29010000000000002</v>
      </c>
      <c r="AW18" s="248">
        <f t="shared" si="3"/>
        <v>0</v>
      </c>
      <c r="AX18" s="248">
        <f t="shared" si="4"/>
        <v>0</v>
      </c>
      <c r="AY18" s="248">
        <f t="shared" si="5"/>
        <v>0</v>
      </c>
      <c r="AZ18" s="248">
        <f t="shared" si="6"/>
        <v>0</v>
      </c>
      <c r="BA18" s="13">
        <f t="shared" si="7"/>
        <v>0</v>
      </c>
      <c r="BB18" s="13">
        <f t="shared" si="0"/>
        <v>0</v>
      </c>
      <c r="BC18" s="13">
        <f t="shared" si="0"/>
        <v>0</v>
      </c>
      <c r="BD18" s="13">
        <f t="shared" si="0"/>
        <v>0</v>
      </c>
      <c r="BE18" s="13">
        <f t="shared" si="1"/>
        <v>0</v>
      </c>
      <c r="BF18" s="13">
        <f t="shared" si="1"/>
        <v>0</v>
      </c>
      <c r="BG18" s="13">
        <f t="shared" si="1"/>
        <v>0</v>
      </c>
      <c r="BH18" s="13">
        <f t="shared" si="1"/>
        <v>0</v>
      </c>
    </row>
    <row r="19" spans="2:60" ht="75.75" customHeight="1">
      <c r="B19" s="511"/>
      <c r="C19" s="511"/>
      <c r="D19" s="296" t="str">
        <f>+'01-FR-03 POA INSTITUCIONAL'!D58</f>
        <v>4.2.4 Realizar 12 acciones de monitoreo y revisión  al Plan Anticorrupción y de Atención al Ciudadano -PAAC- de la vigencia.</v>
      </c>
      <c r="E19" s="14">
        <f>+'01-FR-03 POA INSTITUCIONAL'!E58</f>
        <v>0.1</v>
      </c>
      <c r="F19" s="363">
        <f>+'01-FR-03 POA INSTITUCIONAL'!F58</f>
        <v>12</v>
      </c>
      <c r="G19" s="363">
        <f>+'01-FR-03 POA INSTITUCIONAL'!M58</f>
        <v>3</v>
      </c>
      <c r="H19" s="8" t="str">
        <f>+'[3]01-FR-03 POA INSTITUCIONAL'!G58</f>
        <v>3 
(En el último año)</v>
      </c>
      <c r="I19" s="8" t="str">
        <f>+'[3]01-FR-03 POA INSTITUCIONAL'!H58</f>
        <v>Acciones de monitoreo y revisión realizadas al PAAC</v>
      </c>
      <c r="J19" s="153" t="s">
        <v>161</v>
      </c>
      <c r="K19" s="161" t="s">
        <v>347</v>
      </c>
      <c r="L19" s="155" t="s">
        <v>348</v>
      </c>
      <c r="M19" s="155" t="s">
        <v>343</v>
      </c>
      <c r="N19" s="155" t="s">
        <v>344</v>
      </c>
      <c r="O19" s="30" t="str">
        <f>+'[3]01-FR-03 POA INSTITUCIONAL'!J58</f>
        <v>Dirección de Planeación</v>
      </c>
      <c r="P19" s="281">
        <v>1</v>
      </c>
      <c r="Q19" s="281"/>
      <c r="R19" s="281">
        <v>0</v>
      </c>
      <c r="S19" s="281"/>
      <c r="T19" s="281">
        <v>0</v>
      </c>
      <c r="U19" s="281"/>
      <c r="V19" s="280">
        <f>+P19+R19+T19</f>
        <v>1</v>
      </c>
      <c r="W19" s="280">
        <f>+Q19+S19+U19</f>
        <v>0</v>
      </c>
      <c r="X19" s="281">
        <v>0</v>
      </c>
      <c r="Y19" s="281"/>
      <c r="Z19" s="281">
        <v>1</v>
      </c>
      <c r="AA19" s="281"/>
      <c r="AB19" s="281">
        <v>0</v>
      </c>
      <c r="AC19" s="281"/>
      <c r="AD19" s="280">
        <f>+X19+Z19+AB19</f>
        <v>1</v>
      </c>
      <c r="AE19" s="280">
        <f>+Y19+AA19+AC19</f>
        <v>0</v>
      </c>
      <c r="AF19" s="281">
        <v>0</v>
      </c>
      <c r="AG19" s="281"/>
      <c r="AH19" s="281">
        <v>0</v>
      </c>
      <c r="AI19" s="281"/>
      <c r="AJ19" s="324">
        <v>1</v>
      </c>
      <c r="AK19" s="324"/>
      <c r="AL19" s="280">
        <f>+AF19+AH19+AJ19</f>
        <v>1</v>
      </c>
      <c r="AM19" s="280">
        <f>+AG19+AI19+AK19</f>
        <v>0</v>
      </c>
      <c r="AN19" s="281">
        <v>0</v>
      </c>
      <c r="AO19" s="281"/>
      <c r="AP19" s="281">
        <v>0</v>
      </c>
      <c r="AQ19" s="281"/>
      <c r="AR19" s="281">
        <v>0</v>
      </c>
      <c r="AS19" s="281"/>
      <c r="AT19" s="280">
        <f>+AN19+AP19+AR19</f>
        <v>0</v>
      </c>
      <c r="AU19" s="280">
        <f>+AO19+AQ19+AS19</f>
        <v>0</v>
      </c>
      <c r="AV19" s="280">
        <f t="shared" si="2"/>
        <v>3</v>
      </c>
      <c r="AW19" s="248">
        <f t="shared" si="3"/>
        <v>0</v>
      </c>
      <c r="AX19" s="248">
        <f t="shared" si="4"/>
        <v>0</v>
      </c>
      <c r="AY19" s="248">
        <f t="shared" si="5"/>
        <v>0</v>
      </c>
      <c r="AZ19" s="248">
        <f t="shared" si="6"/>
        <v>0</v>
      </c>
      <c r="BA19" s="13">
        <f t="shared" si="7"/>
        <v>0</v>
      </c>
      <c r="BB19" s="13">
        <f t="shared" si="0"/>
        <v>0</v>
      </c>
      <c r="BC19" s="13">
        <f t="shared" si="0"/>
        <v>0</v>
      </c>
      <c r="BD19" s="13">
        <f t="shared" si="0"/>
        <v>0</v>
      </c>
      <c r="BE19" s="13">
        <f t="shared" si="1"/>
        <v>0</v>
      </c>
      <c r="BF19" s="13">
        <f t="shared" si="1"/>
        <v>0</v>
      </c>
      <c r="BG19" s="13">
        <f t="shared" si="1"/>
        <v>0</v>
      </c>
      <c r="BH19" s="13">
        <f t="shared" si="1"/>
        <v>0</v>
      </c>
    </row>
    <row r="20" spans="2:60" ht="22.8">
      <c r="B20" s="419"/>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20"/>
      <c r="AW20" s="479"/>
      <c r="AX20" s="501" t="s">
        <v>19</v>
      </c>
      <c r="AY20" s="502"/>
      <c r="AZ20" s="502"/>
      <c r="BA20" s="25">
        <f t="shared" ref="BA20:BH20" si="12">AVERAGE(BA16:BA19)</f>
        <v>0</v>
      </c>
      <c r="BB20" s="25">
        <f t="shared" si="12"/>
        <v>0</v>
      </c>
      <c r="BC20" s="25">
        <f t="shared" si="12"/>
        <v>0</v>
      </c>
      <c r="BD20" s="25">
        <f t="shared" si="12"/>
        <v>0</v>
      </c>
      <c r="BE20" s="25">
        <f t="shared" si="12"/>
        <v>0</v>
      </c>
      <c r="BF20" s="25">
        <f t="shared" si="12"/>
        <v>0</v>
      </c>
      <c r="BG20" s="25">
        <f t="shared" si="12"/>
        <v>0</v>
      </c>
      <c r="BH20" s="25">
        <f t="shared" si="12"/>
        <v>0</v>
      </c>
    </row>
    <row r="21" spans="2:60">
      <c r="B21" s="458"/>
      <c r="C21" s="458"/>
      <c r="D21" s="458"/>
      <c r="E21" s="458"/>
      <c r="F21" s="458"/>
      <c r="G21" s="458"/>
      <c r="H21" s="166"/>
      <c r="I21" s="167"/>
      <c r="J21" s="167"/>
      <c r="K21" s="167"/>
      <c r="L21" s="167"/>
      <c r="M21" s="167"/>
      <c r="N21" s="167"/>
      <c r="O21" s="167"/>
    </row>
    <row r="22" spans="2:60">
      <c r="B22" s="167"/>
      <c r="C22" s="167"/>
      <c r="D22" s="480"/>
      <c r="E22" s="480"/>
      <c r="F22" s="480"/>
      <c r="G22" s="480"/>
      <c r="H22" s="480"/>
      <c r="I22" s="480"/>
      <c r="J22" s="480"/>
      <c r="K22" s="480"/>
      <c r="L22" s="480"/>
      <c r="M22" s="480"/>
      <c r="N22" s="480"/>
      <c r="O22" s="480"/>
    </row>
    <row r="23" spans="2:60" ht="30" customHeight="1">
      <c r="B23" s="28" t="s">
        <v>26</v>
      </c>
      <c r="C23" s="168">
        <v>44224</v>
      </c>
      <c r="D23" s="169"/>
      <c r="E23" s="472" t="s">
        <v>50</v>
      </c>
      <c r="F23" s="464" t="s">
        <v>708</v>
      </c>
      <c r="G23" s="465"/>
      <c r="H23" s="465"/>
      <c r="I23" s="465"/>
      <c r="J23" s="466"/>
      <c r="K23" s="170"/>
      <c r="L23" s="477"/>
      <c r="M23" s="477"/>
      <c r="N23" s="477"/>
      <c r="O23" s="478"/>
    </row>
    <row r="24" spans="2:60" ht="13.5" customHeight="1">
      <c r="B24" s="167"/>
      <c r="C24" s="167"/>
      <c r="D24" s="170"/>
      <c r="E24" s="472"/>
      <c r="F24" s="467"/>
      <c r="G24" s="468"/>
      <c r="H24" s="468"/>
      <c r="I24" s="468"/>
      <c r="J24" s="469"/>
      <c r="K24" s="167"/>
      <c r="L24" s="167"/>
      <c r="M24" s="167"/>
      <c r="N24" s="167"/>
      <c r="O24" s="167"/>
    </row>
    <row r="25" spans="2:60" ht="31.5" customHeight="1">
      <c r="B25" s="28" t="s">
        <v>49</v>
      </c>
      <c r="C25" s="168">
        <v>44581</v>
      </c>
      <c r="D25" s="167"/>
      <c r="E25" s="167"/>
      <c r="F25" s="167"/>
      <c r="K25" s="167"/>
      <c r="L25" s="167"/>
      <c r="M25" s="167"/>
      <c r="N25" s="167"/>
      <c r="O25" s="167"/>
    </row>
    <row r="26" spans="2:60" ht="13.5" customHeight="1">
      <c r="B26" s="167"/>
      <c r="C26" s="325"/>
      <c r="D26" s="167"/>
      <c r="E26" s="167"/>
      <c r="F26" s="167"/>
      <c r="K26" s="167"/>
      <c r="L26" s="167"/>
      <c r="M26" s="167"/>
      <c r="N26" s="167"/>
      <c r="O26" s="167"/>
    </row>
    <row r="27" spans="2:60" ht="31.5" customHeight="1">
      <c r="B27" s="28" t="s">
        <v>49</v>
      </c>
      <c r="C27" s="168">
        <v>44953</v>
      </c>
      <c r="D27" s="167"/>
      <c r="E27" s="167"/>
      <c r="F27" s="167"/>
      <c r="K27" s="167"/>
      <c r="L27" s="167"/>
      <c r="M27" s="167"/>
      <c r="N27" s="167"/>
      <c r="O27" s="167"/>
    </row>
    <row r="28" spans="2:60">
      <c r="B28" s="167"/>
      <c r="C28" s="167"/>
      <c r="D28" s="167"/>
      <c r="E28" s="167"/>
      <c r="F28" s="167"/>
      <c r="K28" s="167"/>
      <c r="L28" s="167"/>
      <c r="M28" s="167"/>
      <c r="N28" s="167"/>
      <c r="O28" s="167"/>
    </row>
    <row r="29" spans="2:60" ht="15" customHeight="1">
      <c r="B29" s="167" t="s">
        <v>646</v>
      </c>
      <c r="C29" s="167"/>
      <c r="D29" s="167"/>
      <c r="E29" s="167"/>
      <c r="F29" s="167"/>
      <c r="G29" s="166"/>
      <c r="H29" s="166"/>
      <c r="I29" s="476"/>
      <c r="J29" s="476"/>
      <c r="K29" s="476"/>
      <c r="L29" s="476"/>
      <c r="M29" s="300"/>
      <c r="N29" s="300"/>
      <c r="O29" s="300"/>
    </row>
    <row r="30" spans="2:60" ht="15" customHeight="1">
      <c r="B30" s="167"/>
      <c r="C30" s="167"/>
      <c r="D30" s="167"/>
      <c r="E30" s="167"/>
      <c r="F30" s="167"/>
      <c r="G30" s="166"/>
      <c r="H30" s="166"/>
      <c r="I30" s="167"/>
      <c r="J30" s="167"/>
      <c r="K30" s="172"/>
      <c r="L30" s="167"/>
      <c r="M30" s="167"/>
      <c r="N30" s="167"/>
      <c r="O30" s="167"/>
    </row>
    <row r="31" spans="2:60" ht="15" customHeight="1">
      <c r="B31" s="167"/>
      <c r="C31" s="167"/>
      <c r="D31" s="167"/>
      <c r="E31" s="167"/>
      <c r="F31" s="167"/>
      <c r="G31" s="166"/>
      <c r="H31" s="166"/>
      <c r="I31" s="476"/>
      <c r="J31" s="476"/>
      <c r="K31" s="476"/>
      <c r="L31" s="476"/>
      <c r="M31" s="300"/>
      <c r="N31" s="300"/>
      <c r="O31" s="300"/>
    </row>
    <row r="32" spans="2:60" ht="15" customHeight="1">
      <c r="B32" s="167"/>
      <c r="C32" s="167"/>
      <c r="D32" s="167"/>
      <c r="E32" s="167"/>
      <c r="F32" s="167"/>
      <c r="G32" s="166"/>
      <c r="H32" s="166"/>
      <c r="I32" s="167"/>
      <c r="J32" s="167"/>
      <c r="K32" s="172"/>
      <c r="L32" s="167"/>
      <c r="M32" s="167"/>
      <c r="N32" s="167"/>
      <c r="O32" s="167"/>
    </row>
    <row r="33" spans="2:15" ht="15" customHeight="1">
      <c r="B33" s="167"/>
      <c r="C33" s="167"/>
      <c r="D33" s="167"/>
      <c r="E33" s="167"/>
      <c r="F33" s="167"/>
      <c r="G33" s="166"/>
      <c r="H33" s="166"/>
      <c r="I33" s="476"/>
      <c r="J33" s="476"/>
      <c r="K33" s="476"/>
      <c r="L33" s="476"/>
      <c r="M33" s="300"/>
      <c r="N33" s="300"/>
      <c r="O33" s="300"/>
    </row>
  </sheetData>
  <sheetProtection algorithmName="SHA-512" hashValue="B3hMTTS8mgGBJHRchxVgU6sPZZc0ZYv7You3q2m/kuNcF+qRfJuB4/vRNhALNIiksD0CQmtM82mIx+FIQOdTBw==" saltValue="vJJa9l8YvaUEkz+kEik56Q==" spinCount="100000" sheet="1" objects="1" scenarios="1"/>
  <mergeCells count="70">
    <mergeCell ref="B16:B19"/>
    <mergeCell ref="C16:C19"/>
    <mergeCell ref="BE12:BH12"/>
    <mergeCell ref="BE13:BE15"/>
    <mergeCell ref="BF13:BF15"/>
    <mergeCell ref="BG13:BG15"/>
    <mergeCell ref="BH13:BH15"/>
    <mergeCell ref="BA12:BD12"/>
    <mergeCell ref="BA13:BA15"/>
    <mergeCell ref="BB13:BB15"/>
    <mergeCell ref="BC13:BC15"/>
    <mergeCell ref="BD13:BD15"/>
    <mergeCell ref="C9:D9"/>
    <mergeCell ref="C10:D10"/>
    <mergeCell ref="AX20:AZ20"/>
    <mergeCell ref="AW12:AZ12"/>
    <mergeCell ref="AW13:AW15"/>
    <mergeCell ref="AX13:AX15"/>
    <mergeCell ref="AY13:AY15"/>
    <mergeCell ref="AZ13:AZ15"/>
    <mergeCell ref="D12:D15"/>
    <mergeCell ref="F12:F15"/>
    <mergeCell ref="B2:B6"/>
    <mergeCell ref="AW7:BA7"/>
    <mergeCell ref="AV12:AV15"/>
    <mergeCell ref="P13:W13"/>
    <mergeCell ref="AT14:AU14"/>
    <mergeCell ref="K12:K15"/>
    <mergeCell ref="L12:L15"/>
    <mergeCell ref="O12:O15"/>
    <mergeCell ref="C2:BF6"/>
    <mergeCell ref="AB14:AC14"/>
    <mergeCell ref="AF13:AM13"/>
    <mergeCell ref="AN13:AU13"/>
    <mergeCell ref="AR14:AS14"/>
    <mergeCell ref="C12:C15"/>
    <mergeCell ref="C8:D8"/>
    <mergeCell ref="Z14:AA14"/>
    <mergeCell ref="I29:L29"/>
    <mergeCell ref="I31:L31"/>
    <mergeCell ref="I33:L33"/>
    <mergeCell ref="L23:O23"/>
    <mergeCell ref="M12:M15"/>
    <mergeCell ref="B20:AW20"/>
    <mergeCell ref="D22:O22"/>
    <mergeCell ref="AF14:AG14"/>
    <mergeCell ref="AH14:AI14"/>
    <mergeCell ref="AJ14:AK14"/>
    <mergeCell ref="AL14:AM14"/>
    <mergeCell ref="AN14:AO14"/>
    <mergeCell ref="AP14:AQ14"/>
    <mergeCell ref="T14:U14"/>
    <mergeCell ref="B12:B15"/>
    <mergeCell ref="B21:G21"/>
    <mergeCell ref="F23:J24"/>
    <mergeCell ref="BG6:BH6"/>
    <mergeCell ref="E23:E24"/>
    <mergeCell ref="E12:E15"/>
    <mergeCell ref="V14:W14"/>
    <mergeCell ref="X14:Y14"/>
    <mergeCell ref="X13:AE13"/>
    <mergeCell ref="P14:Q14"/>
    <mergeCell ref="R14:S14"/>
    <mergeCell ref="AD14:AE14"/>
    <mergeCell ref="P12:AU12"/>
    <mergeCell ref="G12:G15"/>
    <mergeCell ref="I12:I15"/>
    <mergeCell ref="J12:J15"/>
    <mergeCell ref="H12:H15"/>
    <mergeCell ref="N12:N15"/>
  </mergeCells>
  <conditionalFormatting sqref="BA16:BH19">
    <cfRule type="cellIs" dxfId="176" priority="1" operator="between">
      <formula>0.7</formula>
      <formula>1</formula>
    </cfRule>
    <cfRule type="cellIs" dxfId="175" priority="2" operator="between">
      <formula>0.51</formula>
      <formula>0.69</formula>
    </cfRule>
    <cfRule type="cellIs" dxfId="174"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19EB3D29-1394-4C8B-82BF-6E32BF80F3E2}"/>
  </dataValidation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FC4D4C4-F4DB-47F7-A947-4A84D67C839F}">
          <x14:formula1>
            <xm:f>'D:\DireccionPlaneacionOMR\1-POA\POA2023\Planif_2023\Dir_ EStrategico\[01-PL-09 Plan Operativo Anual_POA_Proyección_2023_DirEstr.xlsx]LISTAS'!#REF!</xm:f>
          </x14:formula1>
          <xm:sqref>C10:D10</xm:sqref>
        </x14:dataValidation>
        <x14:dataValidation type="list" allowBlank="1" showInputMessage="1" showErrorMessage="1" xr:uid="{CCE9EA34-0D24-4618-9544-927CEBF85319}">
          <x14:formula1>
            <xm:f>'D:\DireccionPlaneacionOMR\1-POA\POA2023\Planif_2023\Dir_ EStrategico\[01-PL-09 Plan Operativo Anual_POA_Proyección_2023_DirEstr.xlsx]LISTAS'!#REF!</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66FF33"/>
  </sheetPr>
  <dimension ref="B1:BH29"/>
  <sheetViews>
    <sheetView showGridLines="0" zoomScale="55" zoomScaleNormal="55" workbookViewId="0">
      <selection activeCell="H16" sqref="H16:H19"/>
    </sheetView>
  </sheetViews>
  <sheetFormatPr baseColWidth="10" defaultColWidth="17.33203125" defaultRowHeight="15" customHeight="1"/>
  <cols>
    <col min="1" max="1" width="4.33203125" style="84" customWidth="1"/>
    <col min="2" max="2" width="50.44140625" style="82" customWidth="1"/>
    <col min="3" max="3" width="47.44140625" style="82" customWidth="1"/>
    <col min="4" max="4" width="49.6640625" style="82" customWidth="1"/>
    <col min="5" max="6" width="27.5546875" style="82" customWidth="1"/>
    <col min="7" max="8" width="29.33203125" style="83" customWidth="1"/>
    <col min="9" max="9" width="30.6640625" style="82" customWidth="1"/>
    <col min="10" max="10" width="31.88671875" style="82" customWidth="1"/>
    <col min="11" max="11" width="55.88671875" style="82" customWidth="1"/>
    <col min="12" max="12" width="48.44140625" style="82" customWidth="1"/>
    <col min="13" max="14" width="28.5546875" style="82" customWidth="1"/>
    <col min="15" max="15" width="50" style="82" customWidth="1"/>
    <col min="16" max="47" width="15.88671875" style="84" customWidth="1"/>
    <col min="48" max="48" width="24.5546875" style="84" customWidth="1"/>
    <col min="49" max="49" width="22.88671875" style="84" customWidth="1"/>
    <col min="50" max="50" width="19.33203125" style="84" customWidth="1"/>
    <col min="51" max="51" width="18.44140625" style="84" customWidth="1"/>
    <col min="52" max="52" width="19.44140625" style="84" customWidth="1"/>
    <col min="53" max="53" width="23.33203125" style="84" customWidth="1"/>
    <col min="54" max="55" width="25.109375" style="84" customWidth="1"/>
    <col min="56" max="56" width="26.6640625" style="84" customWidth="1"/>
    <col min="57" max="57" width="26.33203125" style="84" customWidth="1"/>
    <col min="58" max="58" width="26.5546875" style="84" customWidth="1"/>
    <col min="59" max="59" width="26.33203125" style="84" customWidth="1"/>
    <col min="60" max="60" width="27.33203125" style="84" customWidth="1"/>
    <col min="61" max="16384" width="17.33203125" style="84"/>
  </cols>
  <sheetData>
    <row r="1" spans="2:60" ht="15.6" thickBot="1"/>
    <row r="2" spans="2:60" ht="15.6" customHeight="1">
      <c r="B2" s="48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314" t="s">
        <v>31</v>
      </c>
      <c r="BH2" s="315"/>
    </row>
    <row r="3" spans="2:60" ht="15.6" customHeight="1">
      <c r="B3" s="48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0" ht="15" customHeight="1">
      <c r="B4" s="48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611</v>
      </c>
    </row>
    <row r="5" spans="2:60" ht="15.6" customHeight="1">
      <c r="B5" s="48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316" t="s">
        <v>30</v>
      </c>
      <c r="BH5" s="317"/>
    </row>
    <row r="6" spans="2:60" ht="15.6" customHeight="1" thickBot="1">
      <c r="B6" s="48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0">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302"/>
      <c r="BC7" s="302"/>
      <c r="BD7" s="302"/>
      <c r="BE7" s="87"/>
      <c r="BF7" s="87"/>
    </row>
    <row r="8" spans="2:60" ht="21">
      <c r="B8" s="151" t="s">
        <v>45</v>
      </c>
      <c r="C8" s="526" t="s">
        <v>79</v>
      </c>
      <c r="D8" s="526"/>
      <c r="E8" s="152"/>
      <c r="F8" s="152"/>
      <c r="G8" s="152"/>
      <c r="H8" s="152"/>
      <c r="I8" s="152"/>
      <c r="J8" s="152"/>
      <c r="K8" s="152"/>
      <c r="L8" s="152"/>
      <c r="M8" s="152"/>
      <c r="N8" s="152"/>
      <c r="O8" s="152"/>
      <c r="AW8" s="302"/>
      <c r="AX8" s="302"/>
      <c r="AY8" s="302"/>
      <c r="AZ8" s="302"/>
      <c r="BA8" s="302"/>
      <c r="BB8" s="302"/>
      <c r="BC8" s="302"/>
      <c r="BD8" s="302"/>
    </row>
    <row r="9" spans="2:60" ht="56.25" customHeight="1">
      <c r="B9" s="151" t="s">
        <v>34</v>
      </c>
      <c r="C9" s="524" t="s">
        <v>729</v>
      </c>
      <c r="D9" s="525"/>
      <c r="E9" s="152"/>
      <c r="F9" s="152"/>
      <c r="G9" s="152"/>
      <c r="H9" s="152"/>
      <c r="I9" s="152"/>
      <c r="J9" s="152"/>
      <c r="K9" s="152"/>
      <c r="L9" s="152"/>
      <c r="M9" s="152"/>
      <c r="N9" s="152"/>
      <c r="O9" s="152"/>
      <c r="AW9" s="302"/>
      <c r="AX9" s="302"/>
      <c r="AY9" s="302"/>
      <c r="AZ9" s="302"/>
      <c r="BA9" s="302"/>
      <c r="BB9" s="302"/>
      <c r="BC9" s="302"/>
      <c r="BD9" s="302"/>
    </row>
    <row r="10" spans="2:60" ht="24.6">
      <c r="B10" s="151" t="s">
        <v>100</v>
      </c>
      <c r="C10" s="499">
        <v>2023</v>
      </c>
      <c r="D10" s="500"/>
      <c r="E10" s="152"/>
      <c r="F10" s="152"/>
      <c r="G10" s="152"/>
      <c r="H10" s="152"/>
      <c r="I10" s="152"/>
      <c r="J10" s="152"/>
      <c r="K10" s="152"/>
      <c r="L10" s="152"/>
      <c r="M10" s="152"/>
      <c r="N10" s="152"/>
      <c r="O10" s="152"/>
      <c r="AW10" s="302"/>
      <c r="AX10" s="302"/>
      <c r="AY10" s="302"/>
      <c r="AZ10" s="302"/>
      <c r="BA10" s="302"/>
      <c r="BB10" s="302"/>
      <c r="BC10" s="302"/>
      <c r="BD10" s="302"/>
    </row>
    <row r="11" spans="2:60">
      <c r="B11" s="85"/>
      <c r="C11" s="85"/>
      <c r="D11" s="85"/>
      <c r="E11" s="85"/>
      <c r="F11" s="85"/>
      <c r="G11" s="86"/>
      <c r="H11" s="86"/>
      <c r="I11" s="85"/>
      <c r="J11" s="85"/>
      <c r="K11" s="85"/>
      <c r="L11" s="85"/>
      <c r="M11" s="85"/>
      <c r="N11" s="85"/>
      <c r="O11" s="85"/>
      <c r="AW11" s="302"/>
      <c r="AX11" s="302"/>
      <c r="AY11" s="302"/>
      <c r="AZ11" s="302"/>
      <c r="BA11" s="302"/>
      <c r="BB11" s="302"/>
      <c r="BC11" s="302"/>
      <c r="BD11" s="302"/>
    </row>
    <row r="12" spans="2:60" ht="26.4"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61</v>
      </c>
      <c r="AW12" s="503" t="s">
        <v>648</v>
      </c>
      <c r="AX12" s="504"/>
      <c r="AY12" s="504"/>
      <c r="AZ12" s="505"/>
      <c r="BA12" s="518" t="s">
        <v>649</v>
      </c>
      <c r="BB12" s="519"/>
      <c r="BC12" s="519"/>
      <c r="BD12" s="520"/>
      <c r="BE12" s="512" t="s">
        <v>650</v>
      </c>
      <c r="BF12" s="513"/>
      <c r="BG12" s="513"/>
      <c r="BH12" s="514"/>
    </row>
    <row r="13" spans="2:60" ht="15.6">
      <c r="B13" s="422"/>
      <c r="C13" s="422"/>
      <c r="D13" s="509"/>
      <c r="E13" s="422"/>
      <c r="F13" s="42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118</v>
      </c>
      <c r="AX13" s="506" t="s">
        <v>22</v>
      </c>
      <c r="AY13" s="506" t="s">
        <v>119</v>
      </c>
      <c r="AZ13" s="506" t="s">
        <v>120</v>
      </c>
      <c r="BA13" s="521" t="s">
        <v>118</v>
      </c>
      <c r="BB13" s="521" t="s">
        <v>121</v>
      </c>
      <c r="BC13" s="521" t="s">
        <v>122</v>
      </c>
      <c r="BD13" s="521" t="s">
        <v>123</v>
      </c>
      <c r="BE13" s="515" t="s">
        <v>21</v>
      </c>
      <c r="BF13" s="515" t="s">
        <v>22</v>
      </c>
      <c r="BG13" s="515" t="s">
        <v>23</v>
      </c>
      <c r="BH13" s="515" t="s">
        <v>24</v>
      </c>
    </row>
    <row r="14" spans="2:60" ht="15.6">
      <c r="B14" s="422"/>
      <c r="C14" s="422"/>
      <c r="D14" s="509"/>
      <c r="E14" s="422"/>
      <c r="F14" s="42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2:60" ht="13.2" customHeight="1">
      <c r="B15" s="422"/>
      <c r="C15" s="422"/>
      <c r="D15" s="509"/>
      <c r="E15" s="422"/>
      <c r="F15" s="422"/>
      <c r="G15" s="422"/>
      <c r="H15" s="422"/>
      <c r="I15" s="422"/>
      <c r="J15" s="422"/>
      <c r="K15" s="422"/>
      <c r="L15" s="422"/>
      <c r="M15" s="422"/>
      <c r="N15" s="422"/>
      <c r="O15" s="422"/>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86"/>
      <c r="AW15" s="508"/>
      <c r="AX15" s="508"/>
      <c r="AY15" s="508"/>
      <c r="AZ15" s="508"/>
      <c r="BA15" s="523"/>
      <c r="BB15" s="523"/>
      <c r="BC15" s="523"/>
      <c r="BD15" s="523"/>
      <c r="BE15" s="517"/>
      <c r="BF15" s="517"/>
      <c r="BG15" s="517"/>
      <c r="BH15" s="517"/>
    </row>
    <row r="16" spans="2:60" ht="106.5" customHeight="1">
      <c r="B16" s="510" t="str">
        <f>+'[4]01-FR-03 POA INSTITUCIONAL'!B96</f>
        <v xml:space="preserve">5. Incorporar una cultura del conocimiento y la innovación a través de actividades que permitan el desarrollo de ideas, lecciones aprendidas e investigaciones para mejorar los resultados de la gestión institucional. </v>
      </c>
      <c r="C16" s="528" t="str">
        <f>+'[4]01-FR-03 POA INSTITUCIONAL'!C96</f>
        <v>5.1 Generar el 100% de productos de nuevo conocimiento o transformar los existentes, alineados con proyectos resultados de la investigación, desarrollo e innovación (I+D+I) en la Entidad.</v>
      </c>
      <c r="D16" s="296" t="str">
        <f>+'01-FR-03 POA INSTITUCIONAL'!D96</f>
        <v xml:space="preserve">5.1.1 Elaborar cuatro (4) proyectos de investigación, desarrollo e innovación I+D+I para la Entidad </v>
      </c>
      <c r="E16" s="14">
        <f>+'01-FR-03 POA INSTITUCIONAL'!E96</f>
        <v>0.5</v>
      </c>
      <c r="F16" s="23">
        <f>+'01-FR-03 POA INSTITUCIONAL'!F96</f>
        <v>4</v>
      </c>
      <c r="G16" s="23">
        <f>+'01-FR-03 POA INSTITUCIONAL'!M96</f>
        <v>1</v>
      </c>
      <c r="H16" s="304">
        <f>+'01-FR-03 POA INSTITUCIONAL'!G96</f>
        <v>2</v>
      </c>
      <c r="I16" s="304" t="str">
        <f>+'[4]01-FR-03 POA INSTITUCIONAL'!H96</f>
        <v>Proyectos de Investigación, Desarrollo e Innovación (I+D+I) elaborados</v>
      </c>
      <c r="J16" s="153" t="s">
        <v>640</v>
      </c>
      <c r="K16" s="161" t="s">
        <v>565</v>
      </c>
      <c r="L16" s="155" t="s">
        <v>566</v>
      </c>
      <c r="M16" s="162" t="s">
        <v>567</v>
      </c>
      <c r="N16" s="162" t="s">
        <v>568</v>
      </c>
      <c r="O16" s="326" t="str">
        <f>+'[4]01-FR-03 POA INSTITUCIONAL'!J96</f>
        <v xml:space="preserve">Dirección de Gestión del Conocimiento e Innovación </v>
      </c>
      <c r="P16" s="163">
        <v>0</v>
      </c>
      <c r="Q16" s="163"/>
      <c r="R16" s="163">
        <v>0</v>
      </c>
      <c r="S16" s="163"/>
      <c r="T16" s="163">
        <v>0</v>
      </c>
      <c r="U16" s="163"/>
      <c r="V16" s="43">
        <f>P16+R16+T16</f>
        <v>0</v>
      </c>
      <c r="W16" s="43">
        <f>Q16+S16+U16</f>
        <v>0</v>
      </c>
      <c r="X16" s="163">
        <v>0</v>
      </c>
      <c r="Y16" s="281"/>
      <c r="Z16" s="163">
        <v>0</v>
      </c>
      <c r="AA16" s="281"/>
      <c r="AB16" s="163">
        <v>0</v>
      </c>
      <c r="AC16" s="163"/>
      <c r="AD16" s="43">
        <f>X16+Z16+AB16</f>
        <v>0</v>
      </c>
      <c r="AE16" s="43">
        <f>Y16+AA16+AC16</f>
        <v>0</v>
      </c>
      <c r="AF16" s="163">
        <v>0</v>
      </c>
      <c r="AG16" s="281"/>
      <c r="AH16" s="163">
        <v>0</v>
      </c>
      <c r="AI16" s="281"/>
      <c r="AJ16" s="163">
        <v>0</v>
      </c>
      <c r="AK16" s="164"/>
      <c r="AL16" s="43">
        <f>AF16+AH16+AJ16</f>
        <v>0</v>
      </c>
      <c r="AM16" s="43">
        <f>AG16+AI16+AK16</f>
        <v>0</v>
      </c>
      <c r="AN16" s="163">
        <v>0</v>
      </c>
      <c r="AO16" s="281"/>
      <c r="AP16" s="163">
        <v>1</v>
      </c>
      <c r="AQ16" s="281"/>
      <c r="AR16" s="163">
        <v>0</v>
      </c>
      <c r="AS16" s="163"/>
      <c r="AT16" s="43">
        <f>AN16+AP16+AR16</f>
        <v>1</v>
      </c>
      <c r="AU16" s="43">
        <f>AO16+AQ16+AS16</f>
        <v>0</v>
      </c>
      <c r="AV16" s="165">
        <f>V16+AD16+AL16+AT16</f>
        <v>1</v>
      </c>
      <c r="AW16" s="248">
        <f>+W16</f>
        <v>0</v>
      </c>
      <c r="AX16" s="248">
        <f>+W16+AE16</f>
        <v>0</v>
      </c>
      <c r="AY16" s="248">
        <f>+W16+AE16+AM16</f>
        <v>0</v>
      </c>
      <c r="AZ16" s="248">
        <f>+W16+AE16+AM16+AU16</f>
        <v>0</v>
      </c>
      <c r="BA16" s="13">
        <f>IF(AND(AW16&gt;0,$AV16&gt;0),AW16/$AV16,0)</f>
        <v>0</v>
      </c>
      <c r="BB16" s="13">
        <f t="shared" ref="BB16:BD19" si="0">IF(AND(AX16&gt;0,$AV16&gt;0),AX16/$AV16,0)</f>
        <v>0</v>
      </c>
      <c r="BC16" s="13">
        <f t="shared" si="0"/>
        <v>0</v>
      </c>
      <c r="BD16" s="13">
        <f t="shared" si="0"/>
        <v>0</v>
      </c>
      <c r="BE16" s="13">
        <f>(IF(AND(AW16&gt;0,$AV16&gt;0),AW16/$AV16,0))*$E16</f>
        <v>0</v>
      </c>
      <c r="BF16" s="13">
        <f>(IF(AND(AX16&gt;0,$AV16&gt;0),AX16/$AV16,0))*$E16</f>
        <v>0</v>
      </c>
      <c r="BG16" s="13">
        <f>(IF(AND(AY16&gt;0,$AV16&gt;0),AY16/$AV16,0))*$E16</f>
        <v>0</v>
      </c>
      <c r="BH16" s="13">
        <f>(IF(AND(AZ16&gt;0,$AV16&gt;0),AZ16/$AV16,0))*$E16</f>
        <v>0</v>
      </c>
    </row>
    <row r="17" spans="2:60" ht="106.5" customHeight="1">
      <c r="B17" s="511"/>
      <c r="C17" s="529"/>
      <c r="D17" s="296" t="str">
        <f>+'01-FR-03 POA INSTITUCIONAL'!D97</f>
        <v>5.1.2. Entregar dos (2) productos resultado de los proyectos de investigación, desarrollo e innovación (I+D+I) realizados en la Entidad para la comunidad</v>
      </c>
      <c r="E17" s="14">
        <f>+'01-FR-03 POA INSTITUCIONAL'!E97</f>
        <v>0.5</v>
      </c>
      <c r="F17" s="23">
        <f>+'01-FR-03 POA INSTITUCIONAL'!F97</f>
        <v>2</v>
      </c>
      <c r="G17" s="23">
        <f>+'01-FR-03 POA INSTITUCIONAL'!M97</f>
        <v>1</v>
      </c>
      <c r="H17" s="307" t="str">
        <f>+'01-FR-03 POA INSTITUCIONAL'!G97</f>
        <v>S.I.</v>
      </c>
      <c r="I17" s="304" t="str">
        <f>+'[4]01-FR-03 POA INSTITUCIONAL'!H97</f>
        <v>Productos resultado de investigaciones, entregadas para la comunidad</v>
      </c>
      <c r="J17" s="153" t="s">
        <v>722</v>
      </c>
      <c r="K17" s="161" t="s">
        <v>686</v>
      </c>
      <c r="L17" s="155" t="s">
        <v>687</v>
      </c>
      <c r="M17" s="155" t="s">
        <v>567</v>
      </c>
      <c r="N17" s="162" t="s">
        <v>568</v>
      </c>
      <c r="O17" s="326" t="str">
        <f>+'[4]01-FR-03 POA INSTITUCIONAL'!J97</f>
        <v xml:space="preserve">Dirección de Gestión del Conocimiento e Innovación </v>
      </c>
      <c r="P17" s="163">
        <v>0</v>
      </c>
      <c r="Q17" s="163"/>
      <c r="R17" s="163">
        <v>0</v>
      </c>
      <c r="S17" s="163"/>
      <c r="T17" s="163">
        <v>0</v>
      </c>
      <c r="U17" s="163"/>
      <c r="V17" s="43">
        <f>P17+R17+T17</f>
        <v>0</v>
      </c>
      <c r="W17" s="43">
        <f>Q17+S17+U17</f>
        <v>0</v>
      </c>
      <c r="X17" s="163">
        <v>0</v>
      </c>
      <c r="Y17" s="281"/>
      <c r="Z17" s="163">
        <v>0</v>
      </c>
      <c r="AA17" s="281"/>
      <c r="AB17" s="163">
        <v>0</v>
      </c>
      <c r="AC17" s="163"/>
      <c r="AD17" s="43">
        <f>X17+Z17+AB17</f>
        <v>0</v>
      </c>
      <c r="AE17" s="43">
        <f>Y17+AA17+AC17</f>
        <v>0</v>
      </c>
      <c r="AF17" s="163">
        <v>0</v>
      </c>
      <c r="AG17" s="281"/>
      <c r="AH17" s="163">
        <v>0</v>
      </c>
      <c r="AI17" s="281"/>
      <c r="AJ17" s="163">
        <v>0</v>
      </c>
      <c r="AK17" s="164"/>
      <c r="AL17" s="43">
        <f>AF17+AH17+AJ17</f>
        <v>0</v>
      </c>
      <c r="AM17" s="43">
        <f>AG17+AI17+AK17</f>
        <v>0</v>
      </c>
      <c r="AN17" s="163">
        <v>0</v>
      </c>
      <c r="AO17" s="281"/>
      <c r="AP17" s="163">
        <v>1</v>
      </c>
      <c r="AQ17" s="281"/>
      <c r="AR17" s="163">
        <v>0</v>
      </c>
      <c r="AS17" s="163"/>
      <c r="AT17" s="43">
        <f>AN17+AP17+AR17</f>
        <v>1</v>
      </c>
      <c r="AU17" s="43">
        <f>AO17+AQ17+AS17</f>
        <v>0</v>
      </c>
      <c r="AV17" s="165">
        <f>V17+AD17+AL17+AT17</f>
        <v>1</v>
      </c>
      <c r="AW17" s="248">
        <f>+W17</f>
        <v>0</v>
      </c>
      <c r="AX17" s="248">
        <f>+W17+AE17</f>
        <v>0</v>
      </c>
      <c r="AY17" s="248">
        <f>+W17+AE17+AM17</f>
        <v>0</v>
      </c>
      <c r="AZ17" s="248">
        <f>+W17+AE17+AM17+AU17</f>
        <v>0</v>
      </c>
      <c r="BA17" s="13">
        <f>IF(AND(AW17&gt;0,$AV17&gt;0),AW17/$AV17,0)</f>
        <v>0</v>
      </c>
      <c r="BB17" s="13">
        <f t="shared" si="0"/>
        <v>0</v>
      </c>
      <c r="BC17" s="13">
        <f t="shared" si="0"/>
        <v>0</v>
      </c>
      <c r="BD17" s="13">
        <f t="shared" si="0"/>
        <v>0</v>
      </c>
      <c r="BE17" s="13">
        <f t="shared" ref="BE17:BH19" si="1">(IF(AND(AW17&gt;0,$AV17&gt;0),AW17/$AV17,0))*$E17</f>
        <v>0</v>
      </c>
      <c r="BF17" s="13">
        <f t="shared" si="1"/>
        <v>0</v>
      </c>
      <c r="BG17" s="13">
        <f t="shared" si="1"/>
        <v>0</v>
      </c>
      <c r="BH17" s="13">
        <f t="shared" si="1"/>
        <v>0</v>
      </c>
    </row>
    <row r="18" spans="2:60" ht="90">
      <c r="B18" s="511"/>
      <c r="C18" s="296" t="str">
        <f>+'[4]01-FR-03 POA INSTITUCIONAL'!C98</f>
        <v>5.2 Formular el 100% de herramientas y acciones que permitan categorizar, preservar y utilizar el conocimiento para la toma de decisiones y compartir fácilmente los datos y la información de la Entidad.</v>
      </c>
      <c r="D18" s="296" t="str">
        <f>+'01-FR-03 POA INSTITUCIONAL'!D98</f>
        <v xml:space="preserve">5.2.1 Construir ocho (8) informes de investigación e innovación que reflejen la analítica institucional </v>
      </c>
      <c r="E18" s="14">
        <f>+'01-FR-03 POA INSTITUCIONAL'!E98</f>
        <v>1</v>
      </c>
      <c r="F18" s="23">
        <f>+'01-FR-03 POA INSTITUCIONAL'!F98</f>
        <v>8</v>
      </c>
      <c r="G18" s="23">
        <f>+'01-FR-03 POA INSTITUCIONAL'!M98</f>
        <v>3</v>
      </c>
      <c r="H18" s="307">
        <f>+'01-FR-03 POA INSTITUCIONAL'!G98</f>
        <v>2</v>
      </c>
      <c r="I18" s="304" t="str">
        <f>+'[4]01-FR-03 POA INSTITUCIONAL'!H98</f>
        <v>Informes de investigación e innovación construidos</v>
      </c>
      <c r="J18" s="327" t="s">
        <v>569</v>
      </c>
      <c r="K18" s="161" t="s">
        <v>570</v>
      </c>
      <c r="L18" s="155" t="s">
        <v>743</v>
      </c>
      <c r="M18" s="162" t="s">
        <v>567</v>
      </c>
      <c r="N18" s="162" t="s">
        <v>568</v>
      </c>
      <c r="O18" s="326" t="str">
        <f>+'[4]01-FR-03 POA INSTITUCIONAL'!J98</f>
        <v xml:space="preserve">Dirección de Gestión del Conocimiento e Innovación </v>
      </c>
      <c r="P18" s="163">
        <v>0</v>
      </c>
      <c r="Q18" s="163"/>
      <c r="R18" s="163">
        <v>0</v>
      </c>
      <c r="S18" s="163"/>
      <c r="T18" s="163">
        <v>0</v>
      </c>
      <c r="U18" s="163"/>
      <c r="V18" s="43">
        <f t="shared" ref="V18:W19" si="2">P18+R18+T18</f>
        <v>0</v>
      </c>
      <c r="W18" s="43">
        <f t="shared" si="2"/>
        <v>0</v>
      </c>
      <c r="X18" s="163">
        <v>0</v>
      </c>
      <c r="Y18" s="281"/>
      <c r="Z18" s="163">
        <v>0</v>
      </c>
      <c r="AA18" s="281"/>
      <c r="AB18" s="163">
        <v>1</v>
      </c>
      <c r="AC18" s="163"/>
      <c r="AD18" s="43">
        <f t="shared" ref="AD18:AE19" si="3">X18+Z18+AB18</f>
        <v>1</v>
      </c>
      <c r="AE18" s="43">
        <f t="shared" si="3"/>
        <v>0</v>
      </c>
      <c r="AF18" s="163">
        <v>0</v>
      </c>
      <c r="AG18" s="281"/>
      <c r="AH18" s="163">
        <v>0</v>
      </c>
      <c r="AI18" s="281"/>
      <c r="AJ18" s="163">
        <v>1</v>
      </c>
      <c r="AK18" s="164"/>
      <c r="AL18" s="43">
        <f t="shared" ref="AL18:AM19" si="4">AF18+AH18+AJ18</f>
        <v>1</v>
      </c>
      <c r="AM18" s="43">
        <f t="shared" si="4"/>
        <v>0</v>
      </c>
      <c r="AN18" s="163">
        <v>0</v>
      </c>
      <c r="AO18" s="281"/>
      <c r="AP18" s="163">
        <v>1</v>
      </c>
      <c r="AQ18" s="281"/>
      <c r="AR18" s="163">
        <v>0</v>
      </c>
      <c r="AS18" s="163"/>
      <c r="AT18" s="43">
        <f t="shared" ref="AT18:AU19" si="5">AN18+AP18+AR18</f>
        <v>1</v>
      </c>
      <c r="AU18" s="43">
        <f t="shared" si="5"/>
        <v>0</v>
      </c>
      <c r="AV18" s="165">
        <f t="shared" ref="AV18:AV19" si="6">V18+AD18+AL18+AT18</f>
        <v>3</v>
      </c>
      <c r="AW18" s="248">
        <f t="shared" ref="AW18:AW19" si="7">+W18</f>
        <v>0</v>
      </c>
      <c r="AX18" s="248">
        <f t="shared" ref="AX18:AX19" si="8">+W18+AE18</f>
        <v>0</v>
      </c>
      <c r="AY18" s="248">
        <f t="shared" ref="AY18:AY19" si="9">+W18+AE18+AM18</f>
        <v>0</v>
      </c>
      <c r="AZ18" s="248">
        <f t="shared" ref="AZ18:AZ19" si="10">+W18+AE18+AM18+AU18</f>
        <v>0</v>
      </c>
      <c r="BA18" s="13">
        <f>IF(AND(AW18&gt;0,AV18&gt;0),AW18/AV18,0)</f>
        <v>0</v>
      </c>
      <c r="BB18" s="13">
        <f t="shared" si="0"/>
        <v>0</v>
      </c>
      <c r="BC18" s="13">
        <f t="shared" si="0"/>
        <v>0</v>
      </c>
      <c r="BD18" s="13">
        <f t="shared" si="0"/>
        <v>0</v>
      </c>
      <c r="BE18" s="13">
        <f>(IF(AND(AW18&gt;0,$AV18&gt;0),AW18/$AV18,0))*$E18</f>
        <v>0</v>
      </c>
      <c r="BF18" s="13">
        <f t="shared" si="1"/>
        <v>0</v>
      </c>
      <c r="BG18" s="13">
        <f t="shared" si="1"/>
        <v>0</v>
      </c>
      <c r="BH18" s="13">
        <f t="shared" si="1"/>
        <v>0</v>
      </c>
    </row>
    <row r="19" spans="2:60" ht="105" customHeight="1">
      <c r="B19" s="527"/>
      <c r="C19" s="296" t="str">
        <f>+'[4]01-FR-03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9" s="296" t="str">
        <f>+'01-FR-03 POA INSTITUCIONAL'!D99</f>
        <v>5.3.1 Desarrollar ochenta (80) actividades de apropiación social del conocimiento para la creación de la cultura de la investigación e innovación.</v>
      </c>
      <c r="E19" s="14">
        <f>+'01-FR-03 POA INSTITUCIONAL'!E99</f>
        <v>1</v>
      </c>
      <c r="F19" s="23">
        <f>+'01-FR-03 POA INSTITUCIONAL'!F99</f>
        <v>80</v>
      </c>
      <c r="G19" s="23">
        <f>+'01-FR-03 POA INSTITUCIONAL'!M99</f>
        <v>39</v>
      </c>
      <c r="H19" s="307">
        <f>+'01-FR-03 POA INSTITUCIONAL'!G99</f>
        <v>3</v>
      </c>
      <c r="I19" s="304" t="str">
        <f>+'[4]01-FR-03 POA INSTITUCIONAL'!H99</f>
        <v>Actividades de apropiación social del conocimiento desarrolladas</v>
      </c>
      <c r="J19" s="153" t="s">
        <v>571</v>
      </c>
      <c r="K19" s="161" t="s">
        <v>572</v>
      </c>
      <c r="L19" s="155" t="s">
        <v>744</v>
      </c>
      <c r="M19" s="162" t="s">
        <v>567</v>
      </c>
      <c r="N19" s="162" t="s">
        <v>568</v>
      </c>
      <c r="O19" s="326" t="str">
        <f>+'[4]01-FR-03 POA INSTITUCIONAL'!J99</f>
        <v xml:space="preserve">Dirección de Gestión del Conocimiento e Innovación </v>
      </c>
      <c r="P19" s="163">
        <v>0</v>
      </c>
      <c r="Q19" s="163"/>
      <c r="R19" s="163">
        <v>3</v>
      </c>
      <c r="S19" s="163"/>
      <c r="T19" s="163">
        <v>4</v>
      </c>
      <c r="U19" s="163"/>
      <c r="V19" s="43">
        <f t="shared" si="2"/>
        <v>7</v>
      </c>
      <c r="W19" s="43">
        <f t="shared" si="2"/>
        <v>0</v>
      </c>
      <c r="X19" s="163">
        <v>4</v>
      </c>
      <c r="Y19" s="281"/>
      <c r="Z19" s="163">
        <v>4</v>
      </c>
      <c r="AA19" s="281"/>
      <c r="AB19" s="163">
        <v>4</v>
      </c>
      <c r="AC19" s="163"/>
      <c r="AD19" s="43">
        <f t="shared" si="3"/>
        <v>12</v>
      </c>
      <c r="AE19" s="43">
        <f t="shared" si="3"/>
        <v>0</v>
      </c>
      <c r="AF19" s="163">
        <v>4</v>
      </c>
      <c r="AG19" s="281"/>
      <c r="AH19" s="163">
        <v>4</v>
      </c>
      <c r="AI19" s="281"/>
      <c r="AJ19" s="163">
        <v>4</v>
      </c>
      <c r="AK19" s="164"/>
      <c r="AL19" s="43">
        <f t="shared" si="4"/>
        <v>12</v>
      </c>
      <c r="AM19" s="43">
        <f t="shared" si="4"/>
        <v>0</v>
      </c>
      <c r="AN19" s="163">
        <v>4</v>
      </c>
      <c r="AO19" s="281"/>
      <c r="AP19" s="163">
        <v>4</v>
      </c>
      <c r="AQ19" s="281"/>
      <c r="AR19" s="163">
        <v>0</v>
      </c>
      <c r="AS19" s="163"/>
      <c r="AT19" s="43">
        <f t="shared" si="5"/>
        <v>8</v>
      </c>
      <c r="AU19" s="43">
        <f t="shared" si="5"/>
        <v>0</v>
      </c>
      <c r="AV19" s="165">
        <f t="shared" si="6"/>
        <v>39</v>
      </c>
      <c r="AW19" s="248">
        <f t="shared" si="7"/>
        <v>0</v>
      </c>
      <c r="AX19" s="248">
        <f t="shared" si="8"/>
        <v>0</v>
      </c>
      <c r="AY19" s="248">
        <f t="shared" si="9"/>
        <v>0</v>
      </c>
      <c r="AZ19" s="248">
        <f t="shared" si="10"/>
        <v>0</v>
      </c>
      <c r="BA19" s="13">
        <f t="shared" ref="BA19" si="11">IF(AND(AW19&gt;0,AV19&gt;0),AW19/AV19,0)</f>
        <v>0</v>
      </c>
      <c r="BB19" s="13">
        <f t="shared" si="0"/>
        <v>0</v>
      </c>
      <c r="BC19" s="13">
        <f t="shared" si="0"/>
        <v>0</v>
      </c>
      <c r="BD19" s="13">
        <f t="shared" si="0"/>
        <v>0</v>
      </c>
      <c r="BE19" s="13">
        <f>(IF(AND(AW19&gt;0,$AV19&gt;0),AW19/$AV19,0))*$E19</f>
        <v>0</v>
      </c>
      <c r="BF19" s="13">
        <f t="shared" si="1"/>
        <v>0</v>
      </c>
      <c r="BG19" s="13">
        <f t="shared" si="1"/>
        <v>0</v>
      </c>
      <c r="BH19" s="13">
        <f t="shared" si="1"/>
        <v>0</v>
      </c>
    </row>
    <row r="20" spans="2:60" ht="22.8">
      <c r="B20" s="419"/>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20"/>
      <c r="AW20" s="479"/>
      <c r="AX20" s="501" t="s">
        <v>19</v>
      </c>
      <c r="AY20" s="502"/>
      <c r="AZ20" s="502"/>
      <c r="BA20" s="25">
        <f t="shared" ref="BA20:BH20" si="12">AVERAGE(BA16:BA19)</f>
        <v>0</v>
      </c>
      <c r="BB20" s="25">
        <f t="shared" si="12"/>
        <v>0</v>
      </c>
      <c r="BC20" s="25">
        <f t="shared" si="12"/>
        <v>0</v>
      </c>
      <c r="BD20" s="25">
        <f t="shared" si="12"/>
        <v>0</v>
      </c>
      <c r="BE20" s="25">
        <f t="shared" si="12"/>
        <v>0</v>
      </c>
      <c r="BF20" s="25">
        <f t="shared" si="12"/>
        <v>0</v>
      </c>
      <c r="BG20" s="25">
        <f t="shared" si="12"/>
        <v>0</v>
      </c>
      <c r="BH20" s="25">
        <f t="shared" si="12"/>
        <v>0</v>
      </c>
    </row>
    <row r="21" spans="2:60">
      <c r="B21" s="458"/>
      <c r="C21" s="458"/>
      <c r="D21" s="458"/>
      <c r="E21" s="458"/>
      <c r="F21" s="458"/>
      <c r="G21" s="458"/>
      <c r="H21" s="166"/>
      <c r="I21" s="167"/>
      <c r="J21" s="167"/>
      <c r="K21" s="167"/>
      <c r="L21" s="167"/>
      <c r="M21" s="167"/>
      <c r="N21" s="167"/>
      <c r="O21" s="167"/>
    </row>
    <row r="22" spans="2:60">
      <c r="B22" s="167"/>
      <c r="C22" s="167"/>
      <c r="D22" s="480"/>
      <c r="E22" s="480"/>
      <c r="F22" s="480"/>
      <c r="G22" s="480"/>
      <c r="H22" s="480"/>
      <c r="I22" s="480"/>
      <c r="J22" s="480"/>
      <c r="K22" s="480"/>
      <c r="L22" s="480"/>
      <c r="M22" s="480"/>
      <c r="N22" s="480"/>
      <c r="O22" s="480"/>
    </row>
    <row r="23" spans="2:60" ht="15.6" customHeight="1">
      <c r="B23" s="28" t="s">
        <v>26</v>
      </c>
      <c r="C23" s="168">
        <v>44221</v>
      </c>
      <c r="D23" s="169"/>
      <c r="E23" s="472" t="s">
        <v>50</v>
      </c>
      <c r="F23" s="464" t="s">
        <v>782</v>
      </c>
      <c r="G23" s="465"/>
      <c r="H23" s="465"/>
      <c r="I23" s="465"/>
      <c r="J23" s="466"/>
      <c r="K23" s="170"/>
      <c r="L23" s="477"/>
      <c r="M23" s="477"/>
      <c r="N23" s="477"/>
      <c r="O23" s="478"/>
    </row>
    <row r="24" spans="2:60" ht="15.6">
      <c r="B24" s="167"/>
      <c r="C24" s="167"/>
      <c r="D24" s="170"/>
      <c r="E24" s="472"/>
      <c r="F24" s="467"/>
      <c r="G24" s="468"/>
      <c r="H24" s="468"/>
      <c r="I24" s="468"/>
      <c r="J24" s="469"/>
      <c r="K24" s="167"/>
      <c r="L24" s="167"/>
      <c r="M24" s="167"/>
      <c r="N24" s="167"/>
      <c r="O24" s="167"/>
    </row>
    <row r="25" spans="2:60" ht="15.6">
      <c r="B25" s="28" t="s">
        <v>49</v>
      </c>
      <c r="C25" s="168">
        <v>44581</v>
      </c>
      <c r="D25" s="167"/>
      <c r="E25" s="167"/>
      <c r="F25" s="167"/>
      <c r="K25" s="167"/>
      <c r="L25" s="167"/>
      <c r="M25" s="167"/>
      <c r="N25" s="167"/>
      <c r="O25" s="167"/>
    </row>
    <row r="26" spans="2:60" ht="13.5" customHeight="1">
      <c r="B26" s="167"/>
      <c r="C26" s="325"/>
      <c r="D26" s="167"/>
      <c r="E26" s="167"/>
      <c r="F26" s="167"/>
      <c r="K26" s="167"/>
      <c r="L26" s="167"/>
      <c r="M26" s="167"/>
      <c r="N26" s="167"/>
      <c r="O26" s="167"/>
    </row>
    <row r="27" spans="2:60" ht="31.5" customHeight="1">
      <c r="B27" s="28" t="s">
        <v>49</v>
      </c>
      <c r="C27" s="168">
        <v>44953</v>
      </c>
      <c r="D27" s="167"/>
      <c r="E27" s="167"/>
      <c r="F27" s="167"/>
      <c r="K27" s="167"/>
      <c r="L27" s="167"/>
      <c r="M27" s="167"/>
      <c r="N27" s="167"/>
      <c r="O27" s="167"/>
    </row>
    <row r="28" spans="2:60">
      <c r="B28" s="167"/>
      <c r="C28" s="167"/>
      <c r="D28" s="167"/>
      <c r="E28" s="167"/>
      <c r="F28" s="167"/>
      <c r="K28" s="167"/>
      <c r="L28" s="167"/>
      <c r="M28" s="167"/>
      <c r="N28" s="167"/>
      <c r="O28" s="167"/>
    </row>
    <row r="29" spans="2:60" ht="15" customHeight="1">
      <c r="B29" s="167" t="s">
        <v>646</v>
      </c>
    </row>
  </sheetData>
  <sheetProtection algorithmName="SHA-512" hashValue="jDtZFAi3nFlgF974eAh+OE/H6ZexYOXM6lmnskxPhaHNrTHoQiyzzXNZGdKRngZW8TtlFG7kKz7NshjvRPmqgw==" saltValue="zn2Eu0p1qgvgKTK9v0BO1A==" spinCount="100000" sheet="1" objects="1" scenarios="1"/>
  <mergeCells count="67">
    <mergeCell ref="B21:G21"/>
    <mergeCell ref="D22:O22"/>
    <mergeCell ref="E23:E24"/>
    <mergeCell ref="L23:O23"/>
    <mergeCell ref="F23:J24"/>
    <mergeCell ref="B16:B19"/>
    <mergeCell ref="B20:AW20"/>
    <mergeCell ref="N12:N15"/>
    <mergeCell ref="O12:O15"/>
    <mergeCell ref="H12:H15"/>
    <mergeCell ref="I12:I15"/>
    <mergeCell ref="J12:J15"/>
    <mergeCell ref="K12:K15"/>
    <mergeCell ref="L12:L15"/>
    <mergeCell ref="M12:M15"/>
    <mergeCell ref="G12:G15"/>
    <mergeCell ref="C16:C17"/>
    <mergeCell ref="F12:F15"/>
    <mergeCell ref="AX20:AZ20"/>
    <mergeCell ref="AD14:AE14"/>
    <mergeCell ref="AF14:AG14"/>
    <mergeCell ref="AH14:AI14"/>
    <mergeCell ref="AJ14:AK14"/>
    <mergeCell ref="AL14:AM14"/>
    <mergeCell ref="AN14:AO14"/>
    <mergeCell ref="AP14:AQ14"/>
    <mergeCell ref="AR14:AS14"/>
    <mergeCell ref="AT14:AU14"/>
    <mergeCell ref="BE13:BE15"/>
    <mergeCell ref="BF13:BF15"/>
    <mergeCell ref="BG13:BG15"/>
    <mergeCell ref="BH13:BH15"/>
    <mergeCell ref="P14:Q14"/>
    <mergeCell ref="R14:S14"/>
    <mergeCell ref="T14:U14"/>
    <mergeCell ref="V14:W14"/>
    <mergeCell ref="X14:Y14"/>
    <mergeCell ref="Z14:AA14"/>
    <mergeCell ref="BD13:BD15"/>
    <mergeCell ref="AB14:AC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C10:D10"/>
    <mergeCell ref="B12:B15"/>
    <mergeCell ref="C12:C15"/>
    <mergeCell ref="D12:D15"/>
    <mergeCell ref="E12:E15"/>
    <mergeCell ref="C9:D9"/>
    <mergeCell ref="B2:B6"/>
    <mergeCell ref="C2:BF6"/>
    <mergeCell ref="BG6:BH6"/>
    <mergeCell ref="AW7:BA7"/>
    <mergeCell ref="C8:D8"/>
  </mergeCells>
  <conditionalFormatting sqref="BB18:BD19 BA16:BD17">
    <cfRule type="cellIs" dxfId="173" priority="7" operator="between">
      <formula>0.7</formula>
      <formula>1</formula>
    </cfRule>
    <cfRule type="cellIs" dxfId="172" priority="8" operator="between">
      <formula>0.51</formula>
      <formula>0.69</formula>
    </cfRule>
    <cfRule type="cellIs" dxfId="171" priority="9" operator="between">
      <formula>0</formula>
      <formula>0.5</formula>
    </cfRule>
  </conditionalFormatting>
  <conditionalFormatting sqref="BA18:BA19">
    <cfRule type="cellIs" dxfId="170" priority="4" operator="between">
      <formula>0.7</formula>
      <formula>1</formula>
    </cfRule>
    <cfRule type="cellIs" dxfId="169" priority="5" operator="between">
      <formula>0.51</formula>
      <formula>0.69</formula>
    </cfRule>
    <cfRule type="cellIs" dxfId="168" priority="6" operator="between">
      <formula>0</formula>
      <formula>0.5</formula>
    </cfRule>
  </conditionalFormatting>
  <conditionalFormatting sqref="BE16:BH19">
    <cfRule type="cellIs" dxfId="167" priority="1" operator="between">
      <formula>0.7</formula>
      <formula>1</formula>
    </cfRule>
    <cfRule type="cellIs" dxfId="166" priority="2" operator="between">
      <formula>0.51</formula>
      <formula>0.69</formula>
    </cfRule>
    <cfRule type="cellIs" dxfId="165"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5395375B-E30B-44B4-B579-85C0A809F536}"/>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66FF33"/>
  </sheetPr>
  <dimension ref="B1:BH36"/>
  <sheetViews>
    <sheetView showGridLines="0" topLeftCell="A7" zoomScale="55" zoomScaleNormal="55" workbookViewId="0">
      <selection activeCell="H18" sqref="H18"/>
    </sheetView>
  </sheetViews>
  <sheetFormatPr baseColWidth="10" defaultColWidth="17.33203125" defaultRowHeight="15" customHeight="1"/>
  <cols>
    <col min="1" max="1" width="4.33203125" style="84" customWidth="1"/>
    <col min="2" max="2" width="50.44140625" style="82" customWidth="1"/>
    <col min="3" max="3" width="31.44140625" style="82" customWidth="1"/>
    <col min="4" max="4" width="49.6640625" style="82" customWidth="1"/>
    <col min="5" max="6" width="27.5546875" style="82" customWidth="1"/>
    <col min="7" max="8" width="29.33203125" style="83" customWidth="1"/>
    <col min="9" max="9" width="36.44140625" style="82" customWidth="1"/>
    <col min="10" max="10" width="31.88671875" style="82" customWidth="1"/>
    <col min="11" max="11" width="55.88671875" style="82" customWidth="1"/>
    <col min="12" max="12" width="48.44140625" style="82" customWidth="1"/>
    <col min="13" max="14" width="28.5546875" style="82" customWidth="1"/>
    <col min="15" max="15" width="50" style="82" customWidth="1"/>
    <col min="16" max="47" width="15.88671875" style="84" customWidth="1"/>
    <col min="48" max="48" width="24.5546875" style="84" customWidth="1"/>
    <col min="49" max="49" width="22.88671875" style="84" customWidth="1"/>
    <col min="50" max="50" width="19.33203125" style="84" customWidth="1"/>
    <col min="51" max="51" width="18.44140625" style="84" customWidth="1"/>
    <col min="52" max="52" width="19.44140625" style="84" customWidth="1"/>
    <col min="53" max="53" width="23.33203125" style="84" customWidth="1"/>
    <col min="54" max="55" width="25.109375" style="84" customWidth="1"/>
    <col min="56" max="56" width="26.6640625" style="84" customWidth="1"/>
    <col min="57" max="57" width="26.33203125" style="84" customWidth="1"/>
    <col min="58" max="58" width="26.5546875" style="84" customWidth="1"/>
    <col min="59" max="59" width="26.33203125" style="84" customWidth="1"/>
    <col min="60" max="60" width="27.33203125" style="84" customWidth="1"/>
    <col min="61" max="16384" width="17.33203125" style="84"/>
  </cols>
  <sheetData>
    <row r="1" spans="2:60" ht="15.6" thickBot="1"/>
    <row r="2" spans="2:60" ht="15.6" customHeight="1">
      <c r="B2" s="48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314" t="s">
        <v>31</v>
      </c>
      <c r="BH2" s="315"/>
    </row>
    <row r="3" spans="2:60" ht="15.6" customHeight="1">
      <c r="B3" s="48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0" ht="15" customHeight="1">
      <c r="B4" s="48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612</v>
      </c>
    </row>
    <row r="5" spans="2:60" ht="15.6" customHeight="1">
      <c r="B5" s="48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316" t="s">
        <v>30</v>
      </c>
      <c r="BH5" s="317"/>
    </row>
    <row r="6" spans="2:60" ht="15.6" customHeight="1" thickBot="1">
      <c r="B6" s="48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0">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302"/>
      <c r="BC7" s="302"/>
      <c r="BD7" s="302"/>
      <c r="BE7" s="87"/>
      <c r="BF7" s="87"/>
    </row>
    <row r="8" spans="2:60" ht="21">
      <c r="B8" s="151" t="s">
        <v>45</v>
      </c>
      <c r="C8" s="530" t="s">
        <v>80</v>
      </c>
      <c r="D8" s="530"/>
      <c r="E8" s="152"/>
      <c r="F8" s="152"/>
      <c r="G8" s="152"/>
      <c r="H8" s="152"/>
      <c r="I8" s="152"/>
      <c r="J8" s="152"/>
      <c r="K8" s="152"/>
      <c r="L8" s="152"/>
      <c r="M8" s="152"/>
      <c r="N8" s="152"/>
      <c r="O8" s="152"/>
      <c r="AW8" s="302"/>
      <c r="AX8" s="302"/>
      <c r="AY8" s="302"/>
      <c r="AZ8" s="302"/>
      <c r="BA8" s="302"/>
      <c r="BB8" s="302"/>
      <c r="BC8" s="302"/>
      <c r="BD8" s="302"/>
    </row>
    <row r="9" spans="2:60" ht="96.75" customHeight="1">
      <c r="B9" s="151" t="s">
        <v>34</v>
      </c>
      <c r="C9" s="497" t="s">
        <v>338</v>
      </c>
      <c r="D9" s="498"/>
      <c r="E9" s="152"/>
      <c r="F9" s="152"/>
      <c r="G9" s="152"/>
      <c r="H9" s="152"/>
      <c r="I9" s="152"/>
      <c r="J9" s="152"/>
      <c r="K9" s="152"/>
      <c r="L9" s="152"/>
      <c r="M9" s="152"/>
      <c r="N9" s="152"/>
      <c r="O9" s="152"/>
      <c r="AW9" s="302"/>
      <c r="AX9" s="302"/>
      <c r="AY9" s="302"/>
      <c r="AZ9" s="302"/>
      <c r="BA9" s="302"/>
      <c r="BB9" s="302"/>
      <c r="BC9" s="302"/>
      <c r="BD9" s="302"/>
    </row>
    <row r="10" spans="2:60" ht="24.6">
      <c r="B10" s="151" t="s">
        <v>100</v>
      </c>
      <c r="C10" s="499">
        <v>2023</v>
      </c>
      <c r="D10" s="500"/>
      <c r="E10" s="152"/>
      <c r="F10" s="152"/>
      <c r="G10" s="152"/>
      <c r="H10" s="152"/>
      <c r="I10" s="152"/>
      <c r="J10" s="152"/>
      <c r="K10" s="152"/>
      <c r="L10" s="152"/>
      <c r="M10" s="152"/>
      <c r="N10" s="152"/>
      <c r="O10" s="152"/>
      <c r="AW10" s="302"/>
      <c r="AX10" s="302"/>
      <c r="AY10" s="302"/>
      <c r="AZ10" s="302"/>
      <c r="BA10" s="302"/>
      <c r="BB10" s="302"/>
      <c r="BC10" s="302"/>
      <c r="BD10" s="302"/>
    </row>
    <row r="11" spans="2:60">
      <c r="B11" s="85"/>
      <c r="C11" s="85"/>
      <c r="D11" s="85"/>
      <c r="E11" s="85"/>
      <c r="F11" s="85"/>
      <c r="G11" s="86"/>
      <c r="H11" s="86"/>
      <c r="I11" s="85"/>
      <c r="J11" s="85"/>
      <c r="K11" s="85"/>
      <c r="L11" s="85"/>
      <c r="M11" s="85"/>
      <c r="N11" s="85"/>
      <c r="O11" s="85"/>
      <c r="AW11" s="302"/>
      <c r="AX11" s="302"/>
      <c r="AY11" s="302"/>
      <c r="AZ11" s="302"/>
      <c r="BA11" s="302"/>
      <c r="BB11" s="302"/>
      <c r="BC11" s="302"/>
      <c r="BD11" s="302"/>
    </row>
    <row r="12" spans="2:60" ht="30.6"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61</v>
      </c>
      <c r="AW12" s="503" t="s">
        <v>648</v>
      </c>
      <c r="AX12" s="504"/>
      <c r="AY12" s="504"/>
      <c r="AZ12" s="505"/>
      <c r="BA12" s="518" t="s">
        <v>649</v>
      </c>
      <c r="BB12" s="519"/>
      <c r="BC12" s="519"/>
      <c r="BD12" s="520"/>
      <c r="BE12" s="512" t="s">
        <v>650</v>
      </c>
      <c r="BF12" s="513"/>
      <c r="BG12" s="513"/>
      <c r="BH12" s="514"/>
    </row>
    <row r="13" spans="2:60" ht="15.6">
      <c r="B13" s="422"/>
      <c r="C13" s="422"/>
      <c r="D13" s="509"/>
      <c r="E13" s="422"/>
      <c r="F13" s="42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118</v>
      </c>
      <c r="AX13" s="506" t="s">
        <v>22</v>
      </c>
      <c r="AY13" s="506" t="s">
        <v>119</v>
      </c>
      <c r="AZ13" s="506" t="s">
        <v>120</v>
      </c>
      <c r="BA13" s="521" t="s">
        <v>118</v>
      </c>
      <c r="BB13" s="521" t="s">
        <v>121</v>
      </c>
      <c r="BC13" s="521" t="s">
        <v>122</v>
      </c>
      <c r="BD13" s="521" t="s">
        <v>123</v>
      </c>
      <c r="BE13" s="515" t="s">
        <v>21</v>
      </c>
      <c r="BF13" s="515" t="s">
        <v>22</v>
      </c>
      <c r="BG13" s="515" t="s">
        <v>23</v>
      </c>
      <c r="BH13" s="515" t="s">
        <v>24</v>
      </c>
    </row>
    <row r="14" spans="2:60" ht="15.6">
      <c r="B14" s="422"/>
      <c r="C14" s="422"/>
      <c r="D14" s="509"/>
      <c r="E14" s="422"/>
      <c r="F14" s="42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2:60" ht="18" customHeight="1">
      <c r="B15" s="422"/>
      <c r="C15" s="422"/>
      <c r="D15" s="509"/>
      <c r="E15" s="422"/>
      <c r="F15" s="422"/>
      <c r="G15" s="422"/>
      <c r="H15" s="422"/>
      <c r="I15" s="422"/>
      <c r="J15" s="422"/>
      <c r="K15" s="422"/>
      <c r="L15" s="422"/>
      <c r="M15" s="422"/>
      <c r="N15" s="422"/>
      <c r="O15" s="422"/>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86"/>
      <c r="AW15" s="508"/>
      <c r="AX15" s="508"/>
      <c r="AY15" s="508"/>
      <c r="AZ15" s="508"/>
      <c r="BA15" s="523"/>
      <c r="BB15" s="523"/>
      <c r="BC15" s="523"/>
      <c r="BD15" s="523"/>
      <c r="BE15" s="517"/>
      <c r="BF15" s="517"/>
      <c r="BG15" s="517"/>
      <c r="BH15" s="517"/>
    </row>
    <row r="16" spans="2:60" ht="76.5" customHeight="1">
      <c r="B16" s="510" t="str">
        <f>+'[5]01-FR-03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10" t="str">
        <f>+'[5]01-FR-03 POA INSTITUCIONAL'!C48</f>
        <v>4.1. Implementar el 100% de las acciones que impulsen el crecimiento del Modelo de Madurez de Transformación Digital de la Entidad, aplicando los principios , lineamientos y normas que lo enmarcan.</v>
      </c>
      <c r="D16" s="296" t="str">
        <f>+'01-FR-03 POA INSTITUCIONAL'!D48</f>
        <v>4.1.1 Implementar el 100 % de los proyectos de hoja de ruta del Plan Estratégico de Tecnología de la Información de tal forma que se optimicen los procesos de la Entidad</v>
      </c>
      <c r="E16" s="14">
        <f>+'01-FR-03 POA INSTITUCIONAL'!E48</f>
        <v>0.14000000000000001</v>
      </c>
      <c r="F16" s="107">
        <f>+'01-FR-03 POA INSTITUCIONAL'!F48</f>
        <v>1</v>
      </c>
      <c r="G16" s="107">
        <f>+'01-FR-03 POA INSTITUCIONAL'!M48</f>
        <v>0.25</v>
      </c>
      <c r="H16" s="304" t="str">
        <f>+'01-FR-03 POA INSTITUCIONAL'!G48</f>
        <v>S.I.</v>
      </c>
      <c r="I16" s="173" t="str">
        <f>+'[5]01-FR-03 POA INSTITUCIONAL'!H48</f>
        <v>Porcentaje de proyectos implementados de acuerdo al plan de tecnologías de la Información</v>
      </c>
      <c r="J16" s="161" t="s">
        <v>320</v>
      </c>
      <c r="K16" s="161" t="s">
        <v>693</v>
      </c>
      <c r="L16" s="155" t="s">
        <v>321</v>
      </c>
      <c r="M16" s="174" t="s">
        <v>322</v>
      </c>
      <c r="N16" s="161" t="s">
        <v>323</v>
      </c>
      <c r="O16" s="30" t="str">
        <f>+'[6]POA Anualizado (Pág 1 de 3)'!J13</f>
        <v>Dirección de Tecnologías de la  Información y las Comunicaciones</v>
      </c>
      <c r="P16" s="216">
        <v>0.01</v>
      </c>
      <c r="Q16" s="216"/>
      <c r="R16" s="216">
        <v>0.01</v>
      </c>
      <c r="S16" s="216"/>
      <c r="T16" s="216">
        <v>0.03</v>
      </c>
      <c r="U16" s="216"/>
      <c r="V16" s="38">
        <f t="shared" ref="V16:W22" si="0">P16+R16+T16</f>
        <v>0.05</v>
      </c>
      <c r="W16" s="38">
        <f t="shared" si="0"/>
        <v>0</v>
      </c>
      <c r="X16" s="216">
        <v>0.02</v>
      </c>
      <c r="Y16" s="216"/>
      <c r="Z16" s="216">
        <v>0.02</v>
      </c>
      <c r="AA16" s="216"/>
      <c r="AB16" s="216">
        <v>0.03</v>
      </c>
      <c r="AC16" s="216"/>
      <c r="AD16" s="38">
        <f t="shared" ref="AD16:AE22" si="1">X16+Z16+AB16</f>
        <v>7.0000000000000007E-2</v>
      </c>
      <c r="AE16" s="38">
        <f t="shared" si="1"/>
        <v>0</v>
      </c>
      <c r="AF16" s="216">
        <v>0.03</v>
      </c>
      <c r="AG16" s="216"/>
      <c r="AH16" s="216">
        <v>0.02</v>
      </c>
      <c r="AI16" s="216"/>
      <c r="AJ16" s="216">
        <v>0.02</v>
      </c>
      <c r="AK16" s="216"/>
      <c r="AL16" s="38">
        <f t="shared" ref="AL16:AM22" si="2">AF16+AH16+AJ16</f>
        <v>7.0000000000000007E-2</v>
      </c>
      <c r="AM16" s="38">
        <f t="shared" si="2"/>
        <v>0</v>
      </c>
      <c r="AN16" s="216">
        <v>0.02</v>
      </c>
      <c r="AO16" s="216"/>
      <c r="AP16" s="216">
        <v>0.02</v>
      </c>
      <c r="AQ16" s="216"/>
      <c r="AR16" s="216">
        <v>0.02</v>
      </c>
      <c r="AS16" s="216"/>
      <c r="AT16" s="38">
        <f>AN16+AP16+AR16</f>
        <v>0.06</v>
      </c>
      <c r="AU16" s="38">
        <f>AO16+AQ16+AS16</f>
        <v>0</v>
      </c>
      <c r="AV16" s="38">
        <f>V16+AD16+AL16+AT16</f>
        <v>0.25</v>
      </c>
      <c r="AW16" s="248">
        <f>+W16</f>
        <v>0</v>
      </c>
      <c r="AX16" s="248">
        <f>+W16+AE16</f>
        <v>0</v>
      </c>
      <c r="AY16" s="248">
        <f>+W16+AE16+AM16</f>
        <v>0</v>
      </c>
      <c r="AZ16" s="248">
        <f>+W16+AE16+AM16+AU16</f>
        <v>0</v>
      </c>
      <c r="BA16" s="13">
        <f>IF(AND(AW16&gt;0,$AV16&gt;0),AW16/$AV16,0)</f>
        <v>0</v>
      </c>
      <c r="BB16" s="13">
        <f t="shared" ref="BB16:BD22" si="3">IF(AND(AX16&gt;0,$AV16&gt;0),AX16/$AV16,0)</f>
        <v>0</v>
      </c>
      <c r="BC16" s="13">
        <f t="shared" si="3"/>
        <v>0</v>
      </c>
      <c r="BD16" s="13">
        <f t="shared" si="3"/>
        <v>0</v>
      </c>
      <c r="BE16" s="13">
        <f t="shared" ref="BE16:BH22" si="4">(IF(AND(AW16&gt;0,$AV16&gt;0),AW16/$AV16,0))*$E16</f>
        <v>0</v>
      </c>
      <c r="BF16" s="13">
        <f t="shared" si="4"/>
        <v>0</v>
      </c>
      <c r="BG16" s="13">
        <f t="shared" si="4"/>
        <v>0</v>
      </c>
      <c r="BH16" s="13">
        <f t="shared" si="4"/>
        <v>0</v>
      </c>
    </row>
    <row r="17" spans="2:60" ht="84.75" customHeight="1">
      <c r="B17" s="511"/>
      <c r="C17" s="511"/>
      <c r="D17" s="296" t="str">
        <f>+'01-FR-03 POA INSTITUCIONAL'!D49</f>
        <v>4.1.2 Ejecutar en un 100 % las actividades programadas en el plan de Seguridad de la Información, garantizando la disponibilidad, confiabilidad e integridad de los activos de información</v>
      </c>
      <c r="E17" s="14">
        <f>+'01-FR-03 POA INSTITUCIONAL'!E49</f>
        <v>0.14000000000000001</v>
      </c>
      <c r="F17" s="107">
        <f>+'01-FR-03 POA INSTITUCIONAL'!F49</f>
        <v>1</v>
      </c>
      <c r="G17" s="107">
        <f>+'01-FR-03 POA INSTITUCIONAL'!M49</f>
        <v>0.25</v>
      </c>
      <c r="H17" s="307" t="str">
        <f>+'01-FR-03 POA INSTITUCIONAL'!G49</f>
        <v>S.I.</v>
      </c>
      <c r="I17" s="173" t="str">
        <f>+'[5]01-FR-03 POA INSTITUCIONAL'!H49</f>
        <v>Porcentaje de actividades ejecutadas de acuerdo al plan de Seguridad de información</v>
      </c>
      <c r="J17" s="161" t="s">
        <v>324</v>
      </c>
      <c r="K17" s="161" t="s">
        <v>694</v>
      </c>
      <c r="L17" s="155" t="s">
        <v>325</v>
      </c>
      <c r="M17" s="174" t="s">
        <v>322</v>
      </c>
      <c r="N17" s="161" t="s">
        <v>326</v>
      </c>
      <c r="O17" s="30" t="str">
        <f>+'[6]POA Anualizado (Pág 1 de 3)'!J19</f>
        <v>Dirección de Tecnologías de la  Información y las Comunicaciones</v>
      </c>
      <c r="P17" s="216">
        <v>0.01</v>
      </c>
      <c r="Q17" s="216"/>
      <c r="R17" s="216">
        <v>0.01</v>
      </c>
      <c r="S17" s="216"/>
      <c r="T17" s="216">
        <v>0.03</v>
      </c>
      <c r="U17" s="216"/>
      <c r="V17" s="38">
        <f t="shared" si="0"/>
        <v>0.05</v>
      </c>
      <c r="W17" s="38">
        <f t="shared" si="0"/>
        <v>0</v>
      </c>
      <c r="X17" s="216">
        <v>0.02</v>
      </c>
      <c r="Y17" s="216"/>
      <c r="Z17" s="216">
        <v>0.02</v>
      </c>
      <c r="AA17" s="216"/>
      <c r="AB17" s="216">
        <v>0.03</v>
      </c>
      <c r="AC17" s="216"/>
      <c r="AD17" s="38">
        <f t="shared" si="1"/>
        <v>7.0000000000000007E-2</v>
      </c>
      <c r="AE17" s="38">
        <f t="shared" si="1"/>
        <v>0</v>
      </c>
      <c r="AF17" s="216">
        <v>0.03</v>
      </c>
      <c r="AG17" s="216"/>
      <c r="AH17" s="216">
        <v>0.02</v>
      </c>
      <c r="AI17" s="216"/>
      <c r="AJ17" s="216">
        <v>0.02</v>
      </c>
      <c r="AK17" s="216"/>
      <c r="AL17" s="38">
        <f t="shared" si="2"/>
        <v>7.0000000000000007E-2</v>
      </c>
      <c r="AM17" s="38">
        <f t="shared" si="2"/>
        <v>0</v>
      </c>
      <c r="AN17" s="216">
        <v>0.02</v>
      </c>
      <c r="AO17" s="216"/>
      <c r="AP17" s="216">
        <v>0.02</v>
      </c>
      <c r="AQ17" s="216"/>
      <c r="AR17" s="216">
        <v>0.02</v>
      </c>
      <c r="AS17" s="216"/>
      <c r="AT17" s="38">
        <f t="shared" ref="AT17:AU22" si="5">AN17+AP17+AR17</f>
        <v>0.06</v>
      </c>
      <c r="AU17" s="38">
        <f t="shared" si="5"/>
        <v>0</v>
      </c>
      <c r="AV17" s="38">
        <f t="shared" ref="AV17:AV22" si="6">V17+AD17+AL17+AT17</f>
        <v>0.25</v>
      </c>
      <c r="AW17" s="248">
        <f t="shared" ref="AW17:AW22" si="7">+W17</f>
        <v>0</v>
      </c>
      <c r="AX17" s="248">
        <f t="shared" ref="AX17:AX22" si="8">+W17+AE17</f>
        <v>0</v>
      </c>
      <c r="AY17" s="248">
        <f t="shared" ref="AY17:AY22" si="9">+W17+AE17+AM17</f>
        <v>0</v>
      </c>
      <c r="AZ17" s="248">
        <f t="shared" ref="AZ17:AZ22" si="10">+W17+AE17+AM17+AU17</f>
        <v>0</v>
      </c>
      <c r="BA17" s="13">
        <f>IF(AND(AW17&gt;0,AV17&gt;0),AW17/AV17,0)</f>
        <v>0</v>
      </c>
      <c r="BB17" s="13">
        <f t="shared" si="3"/>
        <v>0</v>
      </c>
      <c r="BC17" s="13">
        <f t="shared" si="3"/>
        <v>0</v>
      </c>
      <c r="BD17" s="13">
        <f t="shared" si="3"/>
        <v>0</v>
      </c>
      <c r="BE17" s="13">
        <f t="shared" si="4"/>
        <v>0</v>
      </c>
      <c r="BF17" s="13">
        <f t="shared" si="4"/>
        <v>0</v>
      </c>
      <c r="BG17" s="13">
        <f t="shared" si="4"/>
        <v>0</v>
      </c>
      <c r="BH17" s="13">
        <f t="shared" si="4"/>
        <v>0</v>
      </c>
    </row>
    <row r="18" spans="2:60" ht="107.25" customHeight="1">
      <c r="B18" s="511"/>
      <c r="C18" s="511"/>
      <c r="D18" s="296" t="str">
        <f>+'01-FR-03 POA INSTITUCIONAL'!D50</f>
        <v>4.1.3 Realizar el 100% de las actividades definidas en la estrategia de servicios ciudadanos digitales, que permitan acceder a los tramites y servicios de la Entidad a través de canales digitales rápidos, fiables y seguros</v>
      </c>
      <c r="E18" s="14">
        <f>+'01-FR-03 POA INSTITUCIONAL'!E50</f>
        <v>0.14000000000000001</v>
      </c>
      <c r="F18" s="107">
        <f>+'01-FR-03 POA INSTITUCIONAL'!F50</f>
        <v>1</v>
      </c>
      <c r="G18" s="107">
        <f>+'01-FR-03 POA INSTITUCIONAL'!M50</f>
        <v>0.25</v>
      </c>
      <c r="H18" s="307" t="str">
        <f>+'01-FR-03 POA INSTITUCIONAL'!G50</f>
        <v>S.I.</v>
      </c>
      <c r="I18" s="173" t="str">
        <f>+'[5]01-FR-03 POA INSTITUCIONAL'!H50</f>
        <v xml:space="preserve">Porcentaje de actividades ejecutadas  en la estrategia de servicios ciudadanos digitales </v>
      </c>
      <c r="J18" s="161" t="s">
        <v>324</v>
      </c>
      <c r="K18" s="161" t="s">
        <v>695</v>
      </c>
      <c r="L18" s="155" t="s">
        <v>327</v>
      </c>
      <c r="M18" s="174" t="s">
        <v>322</v>
      </c>
      <c r="N18" s="161" t="s">
        <v>326</v>
      </c>
      <c r="O18" s="30" t="s">
        <v>314</v>
      </c>
      <c r="P18" s="216">
        <v>0.01</v>
      </c>
      <c r="Q18" s="216"/>
      <c r="R18" s="216">
        <v>0.01</v>
      </c>
      <c r="S18" s="216"/>
      <c r="T18" s="216">
        <v>0.03</v>
      </c>
      <c r="U18" s="216"/>
      <c r="V18" s="38">
        <f t="shared" si="0"/>
        <v>0.05</v>
      </c>
      <c r="W18" s="38">
        <f t="shared" si="0"/>
        <v>0</v>
      </c>
      <c r="X18" s="216">
        <v>0.02</v>
      </c>
      <c r="Y18" s="216"/>
      <c r="Z18" s="216">
        <v>0.02</v>
      </c>
      <c r="AA18" s="216"/>
      <c r="AB18" s="216">
        <v>0.03</v>
      </c>
      <c r="AC18" s="216"/>
      <c r="AD18" s="38">
        <f t="shared" si="1"/>
        <v>7.0000000000000007E-2</v>
      </c>
      <c r="AE18" s="38">
        <f t="shared" si="1"/>
        <v>0</v>
      </c>
      <c r="AF18" s="216">
        <v>0.03</v>
      </c>
      <c r="AG18" s="216"/>
      <c r="AH18" s="216">
        <v>0.02</v>
      </c>
      <c r="AI18" s="216"/>
      <c r="AJ18" s="216">
        <v>0.02</v>
      </c>
      <c r="AK18" s="216"/>
      <c r="AL18" s="38">
        <f t="shared" si="2"/>
        <v>7.0000000000000007E-2</v>
      </c>
      <c r="AM18" s="38">
        <f t="shared" si="2"/>
        <v>0</v>
      </c>
      <c r="AN18" s="216">
        <v>0.02</v>
      </c>
      <c r="AO18" s="216"/>
      <c r="AP18" s="216">
        <v>0.02</v>
      </c>
      <c r="AQ18" s="216"/>
      <c r="AR18" s="216">
        <v>0.02</v>
      </c>
      <c r="AS18" s="216"/>
      <c r="AT18" s="38">
        <f t="shared" si="5"/>
        <v>0.06</v>
      </c>
      <c r="AU18" s="38">
        <f t="shared" si="5"/>
        <v>0</v>
      </c>
      <c r="AV18" s="38">
        <f t="shared" si="6"/>
        <v>0.25</v>
      </c>
      <c r="AW18" s="248">
        <f t="shared" si="7"/>
        <v>0</v>
      </c>
      <c r="AX18" s="248">
        <f t="shared" si="8"/>
        <v>0</v>
      </c>
      <c r="AY18" s="248">
        <f t="shared" si="9"/>
        <v>0</v>
      </c>
      <c r="AZ18" s="248">
        <f t="shared" si="10"/>
        <v>0</v>
      </c>
      <c r="BA18" s="13">
        <f t="shared" ref="BA18:BA22" si="11">IF(AND(AW18&gt;0,AV18&gt;0),AW18/AV18,0)</f>
        <v>0</v>
      </c>
      <c r="BB18" s="13">
        <f t="shared" si="3"/>
        <v>0</v>
      </c>
      <c r="BC18" s="13">
        <f t="shared" si="3"/>
        <v>0</v>
      </c>
      <c r="BD18" s="13">
        <f t="shared" si="3"/>
        <v>0</v>
      </c>
      <c r="BE18" s="13">
        <f t="shared" si="4"/>
        <v>0</v>
      </c>
      <c r="BF18" s="13">
        <f t="shared" si="4"/>
        <v>0</v>
      </c>
      <c r="BG18" s="13">
        <f t="shared" si="4"/>
        <v>0</v>
      </c>
      <c r="BH18" s="13">
        <f t="shared" si="4"/>
        <v>0</v>
      </c>
    </row>
    <row r="19" spans="2:60" ht="80.25" customHeight="1">
      <c r="B19" s="511"/>
      <c r="C19" s="511"/>
      <c r="D19" s="296" t="str">
        <f>+'01-FR-03 POA INSTITUCIONAL'!D51</f>
        <v>4.1.4 Implementar en un 100% los lineamientos que adopte la Entidad para mejorar la gestión de datos que facilite la toma de decisiones</v>
      </c>
      <c r="E19" s="14">
        <f>+'01-FR-03 POA INSTITUCIONAL'!E51</f>
        <v>0.14000000000000001</v>
      </c>
      <c r="F19" s="107">
        <f>+'01-FR-03 POA INSTITUCIONAL'!F51</f>
        <v>1</v>
      </c>
      <c r="G19" s="107">
        <f>+'01-FR-03 POA INSTITUCIONAL'!M51</f>
        <v>0.25</v>
      </c>
      <c r="H19" s="307" t="str">
        <f>+'01-FR-03 POA INSTITUCIONAL'!G51</f>
        <v>S.I.</v>
      </c>
      <c r="I19" s="173" t="str">
        <f>+'[5]01-FR-03 POA INSTITUCIONAL'!H51</f>
        <v>Porcentaje de lineamientos adoptados  en la estrategia de gestión de datos</v>
      </c>
      <c r="J19" s="161" t="s">
        <v>328</v>
      </c>
      <c r="K19" s="161" t="s">
        <v>696</v>
      </c>
      <c r="L19" s="155" t="s">
        <v>329</v>
      </c>
      <c r="M19" s="174" t="s">
        <v>322</v>
      </c>
      <c r="N19" s="161" t="s">
        <v>326</v>
      </c>
      <c r="O19" s="30" t="s">
        <v>314</v>
      </c>
      <c r="P19" s="216">
        <v>0.01</v>
      </c>
      <c r="Q19" s="216"/>
      <c r="R19" s="216">
        <v>0.01</v>
      </c>
      <c r="S19" s="216"/>
      <c r="T19" s="216">
        <v>0.03</v>
      </c>
      <c r="U19" s="216"/>
      <c r="V19" s="38">
        <f t="shared" si="0"/>
        <v>0.05</v>
      </c>
      <c r="W19" s="38">
        <f t="shared" si="0"/>
        <v>0</v>
      </c>
      <c r="X19" s="216">
        <v>0.02</v>
      </c>
      <c r="Y19" s="216"/>
      <c r="Z19" s="216">
        <v>0.02</v>
      </c>
      <c r="AA19" s="216"/>
      <c r="AB19" s="216">
        <v>0.03</v>
      </c>
      <c r="AC19" s="216"/>
      <c r="AD19" s="38">
        <f t="shared" si="1"/>
        <v>7.0000000000000007E-2</v>
      </c>
      <c r="AE19" s="38">
        <f t="shared" si="1"/>
        <v>0</v>
      </c>
      <c r="AF19" s="216">
        <v>0.03</v>
      </c>
      <c r="AG19" s="216"/>
      <c r="AH19" s="216">
        <v>0.02</v>
      </c>
      <c r="AI19" s="216"/>
      <c r="AJ19" s="216">
        <v>0.02</v>
      </c>
      <c r="AK19" s="216"/>
      <c r="AL19" s="38">
        <f t="shared" si="2"/>
        <v>7.0000000000000007E-2</v>
      </c>
      <c r="AM19" s="38">
        <f t="shared" si="2"/>
        <v>0</v>
      </c>
      <c r="AN19" s="216">
        <v>0.02</v>
      </c>
      <c r="AO19" s="216"/>
      <c r="AP19" s="216">
        <v>0.02</v>
      </c>
      <c r="AQ19" s="216"/>
      <c r="AR19" s="216">
        <v>0.02</v>
      </c>
      <c r="AS19" s="216"/>
      <c r="AT19" s="38">
        <f t="shared" si="5"/>
        <v>0.06</v>
      </c>
      <c r="AU19" s="38">
        <f t="shared" si="5"/>
        <v>0</v>
      </c>
      <c r="AV19" s="38">
        <f t="shared" si="6"/>
        <v>0.25</v>
      </c>
      <c r="AW19" s="248">
        <f t="shared" si="7"/>
        <v>0</v>
      </c>
      <c r="AX19" s="248">
        <f t="shared" si="8"/>
        <v>0</v>
      </c>
      <c r="AY19" s="248">
        <f t="shared" si="9"/>
        <v>0</v>
      </c>
      <c r="AZ19" s="248">
        <f t="shared" si="10"/>
        <v>0</v>
      </c>
      <c r="BA19" s="13">
        <f t="shared" si="11"/>
        <v>0</v>
      </c>
      <c r="BB19" s="13">
        <f t="shared" si="3"/>
        <v>0</v>
      </c>
      <c r="BC19" s="13">
        <f t="shared" si="3"/>
        <v>0</v>
      </c>
      <c r="BD19" s="13">
        <f t="shared" si="3"/>
        <v>0</v>
      </c>
      <c r="BE19" s="13">
        <f t="shared" si="4"/>
        <v>0</v>
      </c>
      <c r="BF19" s="13">
        <f t="shared" si="4"/>
        <v>0</v>
      </c>
      <c r="BG19" s="13">
        <f t="shared" si="4"/>
        <v>0</v>
      </c>
      <c r="BH19" s="13">
        <f t="shared" si="4"/>
        <v>0</v>
      </c>
    </row>
    <row r="20" spans="2:60" ht="88.5" customHeight="1">
      <c r="B20" s="511"/>
      <c r="C20" s="511"/>
      <c r="D20" s="296" t="str">
        <f>+'01-FR-03 POA INSTITUCIONAL'!D52</f>
        <v>4.1.5 Desarrollar el 100% de los requerimientos prioritarios a Sistemas de Información y de apoyo que garanticen el óptimo desempeño de la gestión de los procesos en la Entidad</v>
      </c>
      <c r="E20" s="14">
        <f>+'01-FR-03 POA INSTITUCIONAL'!E52</f>
        <v>0.14000000000000001</v>
      </c>
      <c r="F20" s="107">
        <f>+'01-FR-03 POA INSTITUCIONAL'!F52</f>
        <v>1</v>
      </c>
      <c r="G20" s="107">
        <f>+'01-FR-03 POA INSTITUCIONAL'!M52</f>
        <v>0.25</v>
      </c>
      <c r="H20" s="307" t="str">
        <f>+'01-FR-03 POA INSTITUCIONAL'!G52</f>
        <v>S.I.</v>
      </c>
      <c r="I20" s="173" t="str">
        <f>+'[5]01-FR-03 POA INSTITUCIONAL'!H52</f>
        <v>Cantidad de requerimientos prioritarios desarrollados para los sistemas información</v>
      </c>
      <c r="J20" s="161" t="s">
        <v>339</v>
      </c>
      <c r="K20" s="161" t="s">
        <v>697</v>
      </c>
      <c r="L20" s="155" t="s">
        <v>330</v>
      </c>
      <c r="M20" s="174" t="s">
        <v>322</v>
      </c>
      <c r="N20" s="161" t="s">
        <v>326</v>
      </c>
      <c r="O20" s="30" t="s">
        <v>314</v>
      </c>
      <c r="P20" s="216">
        <v>0.01</v>
      </c>
      <c r="Q20" s="216"/>
      <c r="R20" s="216">
        <v>0.01</v>
      </c>
      <c r="S20" s="216"/>
      <c r="T20" s="216">
        <v>0.03</v>
      </c>
      <c r="U20" s="216"/>
      <c r="V20" s="38">
        <f t="shared" si="0"/>
        <v>0.05</v>
      </c>
      <c r="W20" s="38">
        <f t="shared" si="0"/>
        <v>0</v>
      </c>
      <c r="X20" s="216">
        <v>0.02</v>
      </c>
      <c r="Y20" s="216"/>
      <c r="Z20" s="216">
        <v>0.02</v>
      </c>
      <c r="AA20" s="216"/>
      <c r="AB20" s="216">
        <v>0.03</v>
      </c>
      <c r="AC20" s="216"/>
      <c r="AD20" s="38">
        <f t="shared" si="1"/>
        <v>7.0000000000000007E-2</v>
      </c>
      <c r="AE20" s="38">
        <f t="shared" si="1"/>
        <v>0</v>
      </c>
      <c r="AF20" s="216">
        <v>0.03</v>
      </c>
      <c r="AG20" s="216"/>
      <c r="AH20" s="216">
        <v>0.02</v>
      </c>
      <c r="AI20" s="216"/>
      <c r="AJ20" s="216">
        <v>0.02</v>
      </c>
      <c r="AK20" s="216"/>
      <c r="AL20" s="38">
        <f t="shared" si="2"/>
        <v>7.0000000000000007E-2</v>
      </c>
      <c r="AM20" s="38">
        <f t="shared" si="2"/>
        <v>0</v>
      </c>
      <c r="AN20" s="216">
        <v>0.02</v>
      </c>
      <c r="AO20" s="216"/>
      <c r="AP20" s="216">
        <v>0.02</v>
      </c>
      <c r="AQ20" s="216"/>
      <c r="AR20" s="216">
        <v>0.02</v>
      </c>
      <c r="AS20" s="216"/>
      <c r="AT20" s="38">
        <f t="shared" si="5"/>
        <v>0.06</v>
      </c>
      <c r="AU20" s="38">
        <f t="shared" si="5"/>
        <v>0</v>
      </c>
      <c r="AV20" s="38">
        <f t="shared" si="6"/>
        <v>0.25</v>
      </c>
      <c r="AW20" s="248">
        <f t="shared" si="7"/>
        <v>0</v>
      </c>
      <c r="AX20" s="248">
        <f t="shared" si="8"/>
        <v>0</v>
      </c>
      <c r="AY20" s="248">
        <f t="shared" si="9"/>
        <v>0</v>
      </c>
      <c r="AZ20" s="248">
        <f t="shared" si="10"/>
        <v>0</v>
      </c>
      <c r="BA20" s="13">
        <f t="shared" si="11"/>
        <v>0</v>
      </c>
      <c r="BB20" s="13">
        <f t="shared" si="3"/>
        <v>0</v>
      </c>
      <c r="BC20" s="13">
        <f t="shared" si="3"/>
        <v>0</v>
      </c>
      <c r="BD20" s="13">
        <f t="shared" si="3"/>
        <v>0</v>
      </c>
      <c r="BE20" s="13">
        <f t="shared" si="4"/>
        <v>0</v>
      </c>
      <c r="BF20" s="13">
        <f t="shared" si="4"/>
        <v>0</v>
      </c>
      <c r="BG20" s="13">
        <f t="shared" si="4"/>
        <v>0</v>
      </c>
      <c r="BH20" s="13">
        <f t="shared" si="4"/>
        <v>0</v>
      </c>
    </row>
    <row r="21" spans="2:60" ht="91.5" customHeight="1">
      <c r="B21" s="511"/>
      <c r="C21" s="511"/>
      <c r="D21" s="296" t="str">
        <f>+'01-FR-03 POA INSTITUCIONAL'!D53</f>
        <v>4.1.6 Implementar en un 100% las actividades programadas en el plan de uso y apropiación de las TIC, para una óptima gestión institucional</v>
      </c>
      <c r="E21" s="14">
        <f>+'01-FR-03 POA INSTITUCIONAL'!E53</f>
        <v>0.15</v>
      </c>
      <c r="F21" s="107">
        <f>+'01-FR-03 POA INSTITUCIONAL'!F53</f>
        <v>1</v>
      </c>
      <c r="G21" s="107">
        <f>+'01-FR-03 POA INSTITUCIONAL'!M53</f>
        <v>0.25</v>
      </c>
      <c r="H21" s="307" t="str">
        <f>+'01-FR-03 POA INSTITUCIONAL'!G53</f>
        <v>S.I.</v>
      </c>
      <c r="I21" s="173" t="str">
        <f>+'[5]01-FR-03 POA INSTITUCIONAL'!H53</f>
        <v>Porcentaje de actividades ejecutadas del plan de uso y apropiación</v>
      </c>
      <c r="J21" s="161" t="s">
        <v>331</v>
      </c>
      <c r="K21" s="161" t="s">
        <v>698</v>
      </c>
      <c r="L21" s="155" t="s">
        <v>332</v>
      </c>
      <c r="M21" s="174" t="s">
        <v>322</v>
      </c>
      <c r="N21" s="161" t="s">
        <v>333</v>
      </c>
      <c r="O21" s="30" t="s">
        <v>314</v>
      </c>
      <c r="P21" s="216">
        <v>0.01</v>
      </c>
      <c r="Q21" s="216"/>
      <c r="R21" s="216">
        <v>0.01</v>
      </c>
      <c r="S21" s="216"/>
      <c r="T21" s="216">
        <v>0.03</v>
      </c>
      <c r="U21" s="216"/>
      <c r="V21" s="38">
        <f t="shared" si="0"/>
        <v>0.05</v>
      </c>
      <c r="W21" s="38">
        <f t="shared" si="0"/>
        <v>0</v>
      </c>
      <c r="X21" s="216">
        <v>0.02</v>
      </c>
      <c r="Y21" s="216"/>
      <c r="Z21" s="216">
        <v>0.02</v>
      </c>
      <c r="AA21" s="216"/>
      <c r="AB21" s="216">
        <v>0.03</v>
      </c>
      <c r="AC21" s="216"/>
      <c r="AD21" s="38">
        <f t="shared" si="1"/>
        <v>7.0000000000000007E-2</v>
      </c>
      <c r="AE21" s="38">
        <f t="shared" si="1"/>
        <v>0</v>
      </c>
      <c r="AF21" s="216">
        <v>0.03</v>
      </c>
      <c r="AG21" s="216"/>
      <c r="AH21" s="216">
        <v>0.02</v>
      </c>
      <c r="AI21" s="216"/>
      <c r="AJ21" s="216">
        <v>0.02</v>
      </c>
      <c r="AK21" s="216"/>
      <c r="AL21" s="38">
        <f t="shared" si="2"/>
        <v>7.0000000000000007E-2</v>
      </c>
      <c r="AM21" s="38">
        <f t="shared" si="2"/>
        <v>0</v>
      </c>
      <c r="AN21" s="216">
        <v>0.02</v>
      </c>
      <c r="AO21" s="216"/>
      <c r="AP21" s="216">
        <v>0.02</v>
      </c>
      <c r="AQ21" s="216"/>
      <c r="AR21" s="216">
        <v>0.02</v>
      </c>
      <c r="AS21" s="216"/>
      <c r="AT21" s="38">
        <f t="shared" si="5"/>
        <v>0.06</v>
      </c>
      <c r="AU21" s="38">
        <f t="shared" si="5"/>
        <v>0</v>
      </c>
      <c r="AV21" s="38">
        <f t="shared" si="6"/>
        <v>0.25</v>
      </c>
      <c r="AW21" s="248">
        <f t="shared" si="7"/>
        <v>0</v>
      </c>
      <c r="AX21" s="248">
        <f t="shared" si="8"/>
        <v>0</v>
      </c>
      <c r="AY21" s="248">
        <f t="shared" si="9"/>
        <v>0</v>
      </c>
      <c r="AZ21" s="248">
        <f t="shared" si="10"/>
        <v>0</v>
      </c>
      <c r="BA21" s="13">
        <f t="shared" si="11"/>
        <v>0</v>
      </c>
      <c r="BB21" s="13">
        <f t="shared" si="3"/>
        <v>0</v>
      </c>
      <c r="BC21" s="13">
        <f t="shared" si="3"/>
        <v>0</v>
      </c>
      <c r="BD21" s="13">
        <f t="shared" si="3"/>
        <v>0</v>
      </c>
      <c r="BE21" s="13">
        <f t="shared" si="4"/>
        <v>0</v>
      </c>
      <c r="BF21" s="13">
        <f t="shared" si="4"/>
        <v>0</v>
      </c>
      <c r="BG21" s="13">
        <f t="shared" si="4"/>
        <v>0</v>
      </c>
      <c r="BH21" s="13">
        <f t="shared" si="4"/>
        <v>0</v>
      </c>
    </row>
    <row r="22" spans="2:60" ht="81.75" customHeight="1">
      <c r="B22" s="527"/>
      <c r="C22" s="527"/>
      <c r="D22" s="296" t="str">
        <f>+'01-FR-03 POA INSTITUCIONAL'!D54</f>
        <v>4.1.7 Optimizar la infraestructura tecnológica cumpliendo el 100% de las actividades de la hoja de ruta proyectada para garantizar la prestación continua de los servicios en la Entidad</v>
      </c>
      <c r="E22" s="14">
        <f>+'01-FR-03 POA INSTITUCIONAL'!E54</f>
        <v>0.15</v>
      </c>
      <c r="F22" s="107">
        <f>+'01-FR-03 POA INSTITUCIONAL'!F54</f>
        <v>1</v>
      </c>
      <c r="G22" s="107">
        <f>+'01-FR-03 POA INSTITUCIONAL'!M54</f>
        <v>0.25</v>
      </c>
      <c r="H22" s="307" t="str">
        <f>+'01-FR-03 POA INSTITUCIONAL'!G54</f>
        <v>S.I</v>
      </c>
      <c r="I22" s="173" t="str">
        <f>+'[5]01-FR-03 POA INSTITUCIONAL'!H54</f>
        <v>Porcentaje de actividades ejecutadas de la hoja de ruta de optimización tecnológica</v>
      </c>
      <c r="J22" s="161" t="s">
        <v>335</v>
      </c>
      <c r="K22" s="161" t="s">
        <v>699</v>
      </c>
      <c r="L22" s="155" t="s">
        <v>336</v>
      </c>
      <c r="M22" s="174" t="s">
        <v>322</v>
      </c>
      <c r="N22" s="161" t="s">
        <v>326</v>
      </c>
      <c r="O22" s="30" t="s">
        <v>314</v>
      </c>
      <c r="P22" s="216">
        <v>0.01</v>
      </c>
      <c r="Q22" s="216"/>
      <c r="R22" s="216">
        <v>0.01</v>
      </c>
      <c r="S22" s="216"/>
      <c r="T22" s="216">
        <v>0.03</v>
      </c>
      <c r="U22" s="216"/>
      <c r="V22" s="38">
        <f t="shared" si="0"/>
        <v>0.05</v>
      </c>
      <c r="W22" s="38">
        <f t="shared" si="0"/>
        <v>0</v>
      </c>
      <c r="X22" s="216">
        <v>0.02</v>
      </c>
      <c r="Y22" s="216"/>
      <c r="Z22" s="216">
        <v>0.02</v>
      </c>
      <c r="AA22" s="216"/>
      <c r="AB22" s="216">
        <v>0.03</v>
      </c>
      <c r="AC22" s="216"/>
      <c r="AD22" s="38">
        <f t="shared" si="1"/>
        <v>7.0000000000000007E-2</v>
      </c>
      <c r="AE22" s="38">
        <f t="shared" si="1"/>
        <v>0</v>
      </c>
      <c r="AF22" s="216">
        <v>0.03</v>
      </c>
      <c r="AG22" s="216"/>
      <c r="AH22" s="216">
        <v>0.02</v>
      </c>
      <c r="AI22" s="216"/>
      <c r="AJ22" s="216">
        <v>0.02</v>
      </c>
      <c r="AK22" s="216"/>
      <c r="AL22" s="38">
        <f t="shared" si="2"/>
        <v>7.0000000000000007E-2</v>
      </c>
      <c r="AM22" s="38">
        <f t="shared" si="2"/>
        <v>0</v>
      </c>
      <c r="AN22" s="216">
        <v>0.02</v>
      </c>
      <c r="AO22" s="216"/>
      <c r="AP22" s="216">
        <v>0.02</v>
      </c>
      <c r="AQ22" s="216"/>
      <c r="AR22" s="216">
        <v>0.02</v>
      </c>
      <c r="AS22" s="216"/>
      <c r="AT22" s="38">
        <f t="shared" si="5"/>
        <v>0.06</v>
      </c>
      <c r="AU22" s="38">
        <f t="shared" si="5"/>
        <v>0</v>
      </c>
      <c r="AV22" s="38">
        <f t="shared" si="6"/>
        <v>0.25</v>
      </c>
      <c r="AW22" s="248">
        <f t="shared" si="7"/>
        <v>0</v>
      </c>
      <c r="AX22" s="248">
        <f t="shared" si="8"/>
        <v>0</v>
      </c>
      <c r="AY22" s="248">
        <f t="shared" si="9"/>
        <v>0</v>
      </c>
      <c r="AZ22" s="248">
        <f t="shared" si="10"/>
        <v>0</v>
      </c>
      <c r="BA22" s="13">
        <f t="shared" si="11"/>
        <v>0</v>
      </c>
      <c r="BB22" s="13">
        <f t="shared" si="3"/>
        <v>0</v>
      </c>
      <c r="BC22" s="13">
        <f t="shared" si="3"/>
        <v>0</v>
      </c>
      <c r="BD22" s="13">
        <f t="shared" si="3"/>
        <v>0</v>
      </c>
      <c r="BE22" s="13">
        <f t="shared" si="4"/>
        <v>0</v>
      </c>
      <c r="BF22" s="13">
        <f t="shared" si="4"/>
        <v>0</v>
      </c>
      <c r="BG22" s="13">
        <f t="shared" si="4"/>
        <v>0</v>
      </c>
      <c r="BH22" s="13">
        <f t="shared" si="4"/>
        <v>0</v>
      </c>
    </row>
    <row r="23" spans="2:60" ht="22.8">
      <c r="B23" s="419"/>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79"/>
      <c r="AX23" s="501" t="s">
        <v>19</v>
      </c>
      <c r="AY23" s="502"/>
      <c r="AZ23" s="502"/>
      <c r="BA23" s="25">
        <f t="shared" ref="BA23:BH23" si="12">AVERAGE(BA16:BA22)</f>
        <v>0</v>
      </c>
      <c r="BB23" s="25">
        <f t="shared" si="12"/>
        <v>0</v>
      </c>
      <c r="BC23" s="25">
        <f t="shared" si="12"/>
        <v>0</v>
      </c>
      <c r="BD23" s="25">
        <f t="shared" si="12"/>
        <v>0</v>
      </c>
      <c r="BE23" s="25">
        <f t="shared" si="12"/>
        <v>0</v>
      </c>
      <c r="BF23" s="25">
        <f t="shared" si="12"/>
        <v>0</v>
      </c>
      <c r="BG23" s="25">
        <f t="shared" si="12"/>
        <v>0</v>
      </c>
      <c r="BH23" s="25">
        <f t="shared" si="12"/>
        <v>0</v>
      </c>
    </row>
    <row r="24" spans="2:60">
      <c r="B24" s="458"/>
      <c r="C24" s="458"/>
      <c r="D24" s="458"/>
      <c r="E24" s="458"/>
      <c r="F24" s="458"/>
      <c r="G24" s="458"/>
      <c r="H24" s="166"/>
      <c r="I24" s="167"/>
      <c r="J24" s="167"/>
      <c r="K24" s="167"/>
      <c r="L24" s="167"/>
      <c r="M24" s="167"/>
      <c r="N24" s="167"/>
      <c r="O24" s="167"/>
    </row>
    <row r="25" spans="2:60">
      <c r="B25" s="167"/>
      <c r="C25" s="167"/>
      <c r="D25" s="480"/>
      <c r="E25" s="480"/>
      <c r="F25" s="480"/>
      <c r="G25" s="480"/>
      <c r="H25" s="480"/>
      <c r="I25" s="480"/>
      <c r="J25" s="480"/>
      <c r="K25" s="480"/>
      <c r="L25" s="480"/>
      <c r="M25" s="480"/>
      <c r="N25" s="480"/>
      <c r="O25" s="480"/>
    </row>
    <row r="26" spans="2:60" ht="15.6" customHeight="1">
      <c r="B26" s="28" t="s">
        <v>26</v>
      </c>
      <c r="C26" s="168">
        <v>44221</v>
      </c>
      <c r="D26" s="169"/>
      <c r="E26" s="472" t="s">
        <v>50</v>
      </c>
      <c r="F26" s="464" t="s">
        <v>340</v>
      </c>
      <c r="G26" s="465"/>
      <c r="H26" s="465"/>
      <c r="I26" s="465"/>
      <c r="J26" s="466"/>
      <c r="K26" s="170"/>
      <c r="L26" s="477"/>
      <c r="M26" s="477"/>
      <c r="N26" s="477"/>
      <c r="O26" s="478"/>
    </row>
    <row r="27" spans="2:60" ht="15.6">
      <c r="B27" s="167"/>
      <c r="C27" s="167"/>
      <c r="D27" s="170"/>
      <c r="E27" s="472"/>
      <c r="F27" s="467"/>
      <c r="G27" s="468"/>
      <c r="H27" s="468"/>
      <c r="I27" s="468"/>
      <c r="J27" s="469"/>
      <c r="K27" s="167"/>
      <c r="L27" s="167"/>
      <c r="M27" s="167"/>
      <c r="N27" s="167"/>
      <c r="O27" s="167"/>
    </row>
    <row r="28" spans="2:60" ht="15.6">
      <c r="B28" s="28" t="s">
        <v>49</v>
      </c>
      <c r="C28" s="168">
        <v>44581</v>
      </c>
      <c r="D28" s="167"/>
      <c r="E28" s="167"/>
      <c r="F28" s="167"/>
      <c r="K28" s="167"/>
      <c r="L28" s="167"/>
      <c r="M28" s="167"/>
      <c r="N28" s="167"/>
      <c r="O28" s="167"/>
    </row>
    <row r="29" spans="2:60" ht="13.5" customHeight="1">
      <c r="B29" s="167"/>
      <c r="C29" s="325"/>
      <c r="D29" s="167"/>
      <c r="E29" s="167"/>
      <c r="F29" s="167"/>
      <c r="K29" s="167"/>
      <c r="L29" s="167"/>
      <c r="M29" s="167"/>
      <c r="N29" s="167"/>
      <c r="O29" s="167"/>
    </row>
    <row r="30" spans="2:60" ht="20.25" customHeight="1">
      <c r="B30" s="28" t="s">
        <v>49</v>
      </c>
      <c r="C30" s="168">
        <v>44952</v>
      </c>
      <c r="D30" s="167"/>
      <c r="E30" s="167"/>
      <c r="F30" s="167"/>
      <c r="K30" s="167"/>
      <c r="L30" s="167"/>
      <c r="M30" s="167"/>
      <c r="N30" s="167"/>
      <c r="O30" s="167"/>
    </row>
    <row r="31" spans="2:60">
      <c r="B31" s="167"/>
      <c r="C31" s="167"/>
      <c r="D31" s="167"/>
      <c r="E31" s="167"/>
      <c r="F31" s="167"/>
      <c r="K31" s="167"/>
      <c r="L31" s="167"/>
      <c r="M31" s="167"/>
      <c r="N31" s="167"/>
      <c r="O31" s="167"/>
    </row>
    <row r="32" spans="2:60">
      <c r="B32" s="167" t="s">
        <v>646</v>
      </c>
      <c r="C32" s="167"/>
      <c r="D32" s="167"/>
      <c r="E32" s="167"/>
      <c r="F32" s="167"/>
      <c r="G32" s="166"/>
      <c r="H32" s="166"/>
      <c r="I32" s="476"/>
      <c r="J32" s="476"/>
      <c r="K32" s="476"/>
      <c r="L32" s="476"/>
      <c r="M32" s="300"/>
      <c r="N32" s="300"/>
      <c r="O32" s="300"/>
    </row>
    <row r="33" spans="2:15">
      <c r="B33" s="167"/>
      <c r="C33" s="167"/>
      <c r="D33" s="167"/>
      <c r="E33" s="167"/>
      <c r="F33" s="167"/>
      <c r="G33" s="166"/>
      <c r="H33" s="166"/>
      <c r="I33" s="167"/>
      <c r="J33" s="167"/>
      <c r="K33" s="172"/>
      <c r="L33" s="167"/>
      <c r="M33" s="167"/>
      <c r="N33" s="167"/>
      <c r="O33" s="167"/>
    </row>
    <row r="34" spans="2:15">
      <c r="B34" s="167"/>
      <c r="C34" s="167"/>
      <c r="D34" s="167"/>
      <c r="E34" s="167"/>
      <c r="F34" s="167"/>
      <c r="G34" s="166"/>
      <c r="H34" s="166"/>
      <c r="I34" s="476"/>
      <c r="J34" s="476"/>
      <c r="K34" s="476"/>
      <c r="L34" s="476"/>
      <c r="M34" s="300"/>
      <c r="N34" s="300"/>
      <c r="O34" s="300"/>
    </row>
    <row r="35" spans="2:15">
      <c r="B35" s="167"/>
      <c r="C35" s="167"/>
      <c r="D35" s="167"/>
      <c r="E35" s="167"/>
      <c r="F35" s="167"/>
      <c r="G35" s="166"/>
      <c r="H35" s="166"/>
      <c r="I35" s="167"/>
      <c r="J35" s="167"/>
      <c r="K35" s="172"/>
      <c r="L35" s="167"/>
      <c r="M35" s="167"/>
      <c r="N35" s="167"/>
      <c r="O35" s="167"/>
    </row>
    <row r="36" spans="2:15">
      <c r="B36" s="167"/>
      <c r="C36" s="167"/>
      <c r="D36" s="167"/>
      <c r="E36" s="167"/>
      <c r="F36" s="167"/>
      <c r="G36" s="166"/>
      <c r="H36" s="166"/>
      <c r="I36" s="476"/>
      <c r="J36" s="476"/>
      <c r="K36" s="476"/>
      <c r="L36" s="476"/>
      <c r="M36" s="300"/>
      <c r="N36" s="300"/>
      <c r="O36" s="300"/>
    </row>
  </sheetData>
  <sheetProtection algorithmName="SHA-512" hashValue="G2CY6c2hseDD392h8GM9ciCIsMQEV4q8nTarri0Axf5hNCT2YzOPIzZzzOBvfebuZI0RBstaxdxjI6AOZ/Fl9w==" saltValue="krVrqG4ER+oWIofIrNK9mg==" spinCount="100000" sheet="1" objects="1" scenarios="1"/>
  <mergeCells count="70">
    <mergeCell ref="I34:L34"/>
    <mergeCell ref="I36:L36"/>
    <mergeCell ref="B24:G24"/>
    <mergeCell ref="AX23:AZ23"/>
    <mergeCell ref="D25:O25"/>
    <mergeCell ref="E26:E27"/>
    <mergeCell ref="L26:O26"/>
    <mergeCell ref="I32:L32"/>
    <mergeCell ref="B23:AW23"/>
    <mergeCell ref="F26:J27"/>
    <mergeCell ref="AL14:AM14"/>
    <mergeCell ref="AN14:AO14"/>
    <mergeCell ref="N12:N15"/>
    <mergeCell ref="O12:O15"/>
    <mergeCell ref="H12:H15"/>
    <mergeCell ref="I12:I15"/>
    <mergeCell ref="J12:J15"/>
    <mergeCell ref="B16:B22"/>
    <mergeCell ref="C16:C22"/>
    <mergeCell ref="AD14:AE14"/>
    <mergeCell ref="AF14:AG14"/>
    <mergeCell ref="AH14:AI14"/>
    <mergeCell ref="K12:K15"/>
    <mergeCell ref="L12:L15"/>
    <mergeCell ref="M12:M15"/>
    <mergeCell ref="G12:G15"/>
    <mergeCell ref="F12:F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C10:D10"/>
    <mergeCell ref="B12:B15"/>
    <mergeCell ref="C12:C15"/>
    <mergeCell ref="D12:D15"/>
    <mergeCell ref="E12:E15"/>
    <mergeCell ref="C9:D9"/>
    <mergeCell ref="B2:B6"/>
    <mergeCell ref="C2:BF6"/>
    <mergeCell ref="BG6:BH6"/>
    <mergeCell ref="AW7:BA7"/>
    <mergeCell ref="C8:D8"/>
  </mergeCells>
  <conditionalFormatting sqref="BA16:BD16 BB17:BD22">
    <cfRule type="cellIs" dxfId="164" priority="7" operator="between">
      <formula>0.7</formula>
      <formula>1</formula>
    </cfRule>
    <cfRule type="cellIs" dxfId="163" priority="8" operator="between">
      <formula>0.51</formula>
      <formula>0.69</formula>
    </cfRule>
    <cfRule type="cellIs" dxfId="162" priority="9" operator="between">
      <formula>0</formula>
      <formula>0.5</formula>
    </cfRule>
  </conditionalFormatting>
  <conditionalFormatting sqref="BA17:BA22">
    <cfRule type="cellIs" dxfId="161" priority="4" operator="between">
      <formula>0.7</formula>
      <formula>1</formula>
    </cfRule>
    <cfRule type="cellIs" dxfId="160" priority="5" operator="between">
      <formula>0.51</formula>
      <formula>0.69</formula>
    </cfRule>
    <cfRule type="cellIs" dxfId="159" priority="6" operator="between">
      <formula>0</formula>
      <formula>0.5</formula>
    </cfRule>
  </conditionalFormatting>
  <conditionalFormatting sqref="BE16:BH22">
    <cfRule type="cellIs" dxfId="158" priority="1" operator="between">
      <formula>0.7</formula>
      <formula>1</formula>
    </cfRule>
    <cfRule type="cellIs" dxfId="157" priority="2" operator="between">
      <formula>0.51</formula>
      <formula>0.69</formula>
    </cfRule>
    <cfRule type="cellIs" dxfId="156"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5460B084-DC54-4F5F-8768-0E49C43A60AF}"/>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66FF33"/>
  </sheetPr>
  <dimension ref="B1:BH31"/>
  <sheetViews>
    <sheetView showGridLines="0" zoomScale="70" zoomScaleNormal="70" workbookViewId="0">
      <selection activeCell="C26" sqref="C26"/>
    </sheetView>
  </sheetViews>
  <sheetFormatPr baseColWidth="10" defaultColWidth="17.33203125" defaultRowHeight="15" customHeight="1"/>
  <cols>
    <col min="1" max="1" width="4.33203125" style="84" customWidth="1"/>
    <col min="2" max="2" width="50.44140625" style="82" customWidth="1"/>
    <col min="3" max="3" width="37.6640625" style="82" customWidth="1"/>
    <col min="4" max="4" width="49.6640625" style="82" customWidth="1"/>
    <col min="5" max="6" width="27.44140625" style="82" customWidth="1"/>
    <col min="7" max="8" width="29.33203125" style="83" customWidth="1"/>
    <col min="9" max="9" width="21.44140625" style="82" customWidth="1"/>
    <col min="10" max="10" width="31.88671875" style="82" customWidth="1"/>
    <col min="11" max="11" width="55.88671875" style="82" customWidth="1"/>
    <col min="12" max="12" width="48.44140625" style="82" customWidth="1"/>
    <col min="13" max="14" width="28.44140625" style="82" customWidth="1"/>
    <col min="15" max="15" width="50" style="82" customWidth="1"/>
    <col min="16" max="47" width="15.88671875" style="84" customWidth="1"/>
    <col min="48" max="48" width="24.44140625" style="84" customWidth="1"/>
    <col min="49" max="49" width="22.88671875" style="84" customWidth="1"/>
    <col min="50" max="50" width="19.33203125" style="84" customWidth="1"/>
    <col min="51" max="51" width="18.44140625" style="84" customWidth="1"/>
    <col min="52" max="52" width="19.44140625" style="84" customWidth="1"/>
    <col min="53" max="53" width="23.33203125" style="84" customWidth="1"/>
    <col min="54" max="55" width="25.109375" style="84" customWidth="1"/>
    <col min="56" max="56" width="26.6640625" style="84" customWidth="1"/>
    <col min="57" max="57" width="26.33203125" style="84" customWidth="1"/>
    <col min="58" max="58" width="26.44140625" style="84" customWidth="1"/>
    <col min="59" max="59" width="26.33203125" style="84" customWidth="1"/>
    <col min="60" max="60" width="27.33203125" style="84" customWidth="1"/>
    <col min="61" max="16384" width="17.33203125" style="84"/>
  </cols>
  <sheetData>
    <row r="1" spans="2:60" ht="15.6" thickBot="1"/>
    <row r="2" spans="2:60" ht="15.6" customHeight="1">
      <c r="B2" s="45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145" t="s">
        <v>31</v>
      </c>
      <c r="BH2" s="146"/>
    </row>
    <row r="3" spans="2:60" ht="15.6" customHeight="1">
      <c r="B3" s="45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0" ht="15" customHeight="1">
      <c r="B4" s="45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616</v>
      </c>
    </row>
    <row r="5" spans="2:60" ht="15.6" customHeight="1">
      <c r="B5" s="45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149" t="s">
        <v>30</v>
      </c>
      <c r="BH5" s="150"/>
    </row>
    <row r="6" spans="2:60" ht="15.6" customHeight="1" thickBot="1">
      <c r="B6" s="45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0">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302"/>
      <c r="BC7" s="302"/>
      <c r="BD7" s="302"/>
      <c r="BE7" s="87"/>
      <c r="BF7" s="87"/>
    </row>
    <row r="8" spans="2:60" ht="24.6">
      <c r="B8" s="151" t="s">
        <v>45</v>
      </c>
      <c r="C8" s="496" t="s">
        <v>85</v>
      </c>
      <c r="D8" s="496"/>
      <c r="E8" s="152"/>
      <c r="F8" s="152"/>
      <c r="G8" s="152"/>
      <c r="H8" s="152"/>
      <c r="I8" s="152"/>
      <c r="J8" s="152"/>
      <c r="K8" s="152"/>
      <c r="L8" s="152"/>
      <c r="M8" s="152"/>
      <c r="N8" s="152"/>
      <c r="O8" s="152"/>
      <c r="AW8" s="302"/>
      <c r="AX8" s="302"/>
      <c r="AY8" s="302"/>
      <c r="AZ8" s="302"/>
      <c r="BA8" s="302"/>
      <c r="BB8" s="302"/>
      <c r="BC8" s="302"/>
      <c r="BD8" s="302"/>
    </row>
    <row r="9" spans="2:60" ht="50.25" customHeight="1">
      <c r="B9" s="151" t="s">
        <v>34</v>
      </c>
      <c r="C9" s="497" t="s">
        <v>243</v>
      </c>
      <c r="D9" s="498"/>
      <c r="E9" s="152"/>
      <c r="F9" s="152"/>
      <c r="G9" s="152"/>
      <c r="H9" s="152"/>
      <c r="I9" s="152"/>
      <c r="J9" s="152"/>
      <c r="K9" s="152"/>
      <c r="L9" s="152"/>
      <c r="M9" s="152"/>
      <c r="N9" s="152"/>
      <c r="O9" s="152"/>
      <c r="AW9" s="302"/>
      <c r="AX9" s="302"/>
      <c r="AY9" s="302"/>
      <c r="AZ9" s="302"/>
      <c r="BA9" s="302"/>
      <c r="BB9" s="302"/>
      <c r="BC9" s="302"/>
      <c r="BD9" s="302"/>
    </row>
    <row r="10" spans="2:60" ht="24.6">
      <c r="B10" s="151" t="s">
        <v>100</v>
      </c>
      <c r="C10" s="499">
        <v>2023</v>
      </c>
      <c r="D10" s="500"/>
      <c r="E10" s="152"/>
      <c r="F10" s="152"/>
      <c r="G10" s="152"/>
      <c r="H10" s="152"/>
      <c r="I10" s="152"/>
      <c r="J10" s="152"/>
      <c r="K10" s="152"/>
      <c r="L10" s="152"/>
      <c r="M10" s="152"/>
      <c r="N10" s="152"/>
      <c r="O10" s="152"/>
      <c r="AW10" s="302"/>
      <c r="AX10" s="302"/>
      <c r="AY10" s="302"/>
      <c r="AZ10" s="302"/>
      <c r="BA10" s="302"/>
      <c r="BB10" s="302"/>
      <c r="BC10" s="302"/>
      <c r="BD10" s="302"/>
    </row>
    <row r="11" spans="2:60">
      <c r="B11" s="85"/>
      <c r="C11" s="85"/>
      <c r="D11" s="85"/>
      <c r="E11" s="85"/>
      <c r="F11" s="85"/>
      <c r="G11" s="86"/>
      <c r="H11" s="86"/>
      <c r="I11" s="85"/>
      <c r="J11" s="85"/>
      <c r="K11" s="85"/>
      <c r="L11" s="85"/>
      <c r="M11" s="85"/>
      <c r="N11" s="85"/>
      <c r="O11" s="85"/>
      <c r="AW11" s="302"/>
      <c r="AX11" s="302"/>
      <c r="AY11" s="302"/>
      <c r="AZ11" s="302"/>
      <c r="BA11" s="302"/>
      <c r="BB11" s="302"/>
      <c r="BC11" s="302"/>
      <c r="BD11" s="302"/>
    </row>
    <row r="12" spans="2:60" ht="15.6"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61</v>
      </c>
      <c r="AW12" s="503" t="s">
        <v>648</v>
      </c>
      <c r="AX12" s="504"/>
      <c r="AY12" s="504"/>
      <c r="AZ12" s="505"/>
      <c r="BA12" s="518" t="s">
        <v>649</v>
      </c>
      <c r="BB12" s="519"/>
      <c r="BC12" s="519"/>
      <c r="BD12" s="520"/>
      <c r="BE12" s="512" t="s">
        <v>650</v>
      </c>
      <c r="BF12" s="513"/>
      <c r="BG12" s="513"/>
      <c r="BH12" s="514"/>
    </row>
    <row r="13" spans="2:60" ht="15.6">
      <c r="B13" s="422"/>
      <c r="C13" s="422"/>
      <c r="D13" s="509"/>
      <c r="E13" s="422"/>
      <c r="F13" s="42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118</v>
      </c>
      <c r="AX13" s="506" t="s">
        <v>22</v>
      </c>
      <c r="AY13" s="506" t="s">
        <v>119</v>
      </c>
      <c r="AZ13" s="506" t="s">
        <v>120</v>
      </c>
      <c r="BA13" s="521" t="s">
        <v>118</v>
      </c>
      <c r="BB13" s="521" t="s">
        <v>121</v>
      </c>
      <c r="BC13" s="521" t="s">
        <v>122</v>
      </c>
      <c r="BD13" s="521" t="s">
        <v>123</v>
      </c>
      <c r="BE13" s="515" t="s">
        <v>21</v>
      </c>
      <c r="BF13" s="515" t="s">
        <v>22</v>
      </c>
      <c r="BG13" s="515" t="s">
        <v>23</v>
      </c>
      <c r="BH13" s="515" t="s">
        <v>24</v>
      </c>
    </row>
    <row r="14" spans="2:60" ht="15.6">
      <c r="B14" s="422"/>
      <c r="C14" s="422"/>
      <c r="D14" s="509"/>
      <c r="E14" s="422"/>
      <c r="F14" s="42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2:60" ht="13.2" customHeight="1">
      <c r="B15" s="422"/>
      <c r="C15" s="422"/>
      <c r="D15" s="509"/>
      <c r="E15" s="422"/>
      <c r="F15" s="422"/>
      <c r="G15" s="422"/>
      <c r="H15" s="422"/>
      <c r="I15" s="422"/>
      <c r="J15" s="422"/>
      <c r="K15" s="422"/>
      <c r="L15" s="422"/>
      <c r="M15" s="422"/>
      <c r="N15" s="422"/>
      <c r="O15" s="422"/>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86"/>
      <c r="AW15" s="508"/>
      <c r="AX15" s="508"/>
      <c r="AY15" s="508"/>
      <c r="AZ15" s="508"/>
      <c r="BA15" s="523"/>
      <c r="BB15" s="523"/>
      <c r="BC15" s="523"/>
      <c r="BD15" s="523"/>
      <c r="BE15" s="517"/>
      <c r="BF15" s="517"/>
      <c r="BG15" s="517"/>
      <c r="BH15" s="517"/>
    </row>
    <row r="16" spans="2:60" ht="92.4" customHeight="1">
      <c r="B16" s="459"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59" t="str">
        <f>+'01-FR-03 POA INSTITUCIONAL'!C93</f>
        <v>4.6. Desarrollar el 100% de las estrategias de comunicación organizacional y de medios que contribuyan al logro de los objetivos institucionales y al posicionamiento de la Entidad.</v>
      </c>
      <c r="D16" s="296" t="str">
        <f>+'01-FR-03 POA INSTITUCIONAL'!D93</f>
        <v>4.6.1  Desarrollar el 100% de los productos para comunicación y divulgación externa que promuevan y difundan la gestión institucional</v>
      </c>
      <c r="E16" s="14">
        <f>+'01-FR-03 POA INSTITUCIONAL'!E93</f>
        <v>0.5</v>
      </c>
      <c r="F16" s="14">
        <f>+'01-FR-03 POA INSTITUCIONAL'!F93</f>
        <v>1</v>
      </c>
      <c r="G16" s="14">
        <f>+'01-FR-03 POA INSTITUCIONAL'!M93</f>
        <v>1</v>
      </c>
      <c r="H16" s="14">
        <f>+'01-FR-03 POA INSTITUCIONAL'!G93</f>
        <v>1</v>
      </c>
      <c r="I16" s="304" t="str">
        <f>+'01-FR-03 POA INSTITUCIONAL'!H93</f>
        <v>Productos de comunicación externa desarrollados</v>
      </c>
      <c r="J16" s="153" t="s">
        <v>550</v>
      </c>
      <c r="K16" s="161" t="s">
        <v>556</v>
      </c>
      <c r="L16" s="155" t="s">
        <v>551</v>
      </c>
      <c r="M16" s="155" t="s">
        <v>552</v>
      </c>
      <c r="N16" s="155" t="s">
        <v>553</v>
      </c>
      <c r="O16" s="326" t="str">
        <f>+'[7]POA Anualizado (Pág 1 de 3)'!J13</f>
        <v>Oficina Asesora de Comunicaciones</v>
      </c>
      <c r="P16" s="328">
        <v>1</v>
      </c>
      <c r="Q16" s="163"/>
      <c r="R16" s="328">
        <v>1</v>
      </c>
      <c r="S16" s="163"/>
      <c r="T16" s="328">
        <v>1</v>
      </c>
      <c r="U16" s="163"/>
      <c r="V16" s="38">
        <f>IFERROR(AVERAGE(P16,R16,T16),0)</f>
        <v>1</v>
      </c>
      <c r="W16" s="38">
        <f>IFERROR(AVERAGE(Q16,S16,U16),0)</f>
        <v>0</v>
      </c>
      <c r="X16" s="328">
        <v>1</v>
      </c>
      <c r="Y16" s="163"/>
      <c r="Z16" s="328">
        <v>1</v>
      </c>
      <c r="AA16" s="163"/>
      <c r="AB16" s="328">
        <v>1</v>
      </c>
      <c r="AC16" s="163"/>
      <c r="AD16" s="38">
        <f>IFERROR(AVERAGE(X16,Z16,AB16),0)</f>
        <v>1</v>
      </c>
      <c r="AE16" s="38">
        <f>IFERROR(AVERAGE(Y16,AA16,AC16),0)</f>
        <v>0</v>
      </c>
      <c r="AF16" s="328">
        <v>1</v>
      </c>
      <c r="AG16" s="163"/>
      <c r="AH16" s="328">
        <v>1</v>
      </c>
      <c r="AI16" s="163"/>
      <c r="AJ16" s="328">
        <v>1</v>
      </c>
      <c r="AK16" s="164"/>
      <c r="AL16" s="38">
        <f>IFERROR(AVERAGE(AF16,AH16,AJ16),0)</f>
        <v>1</v>
      </c>
      <c r="AM16" s="38">
        <f>IFERROR(AVERAGE(AG16,AI16,AK16),0)</f>
        <v>0</v>
      </c>
      <c r="AN16" s="328">
        <v>1</v>
      </c>
      <c r="AO16" s="163"/>
      <c r="AP16" s="328">
        <v>1</v>
      </c>
      <c r="AQ16" s="163"/>
      <c r="AR16" s="328">
        <v>1</v>
      </c>
      <c r="AS16" s="163"/>
      <c r="AT16" s="38">
        <f>IFERROR(AVERAGE(AN16,AP16,AR16),0)</f>
        <v>1</v>
      </c>
      <c r="AU16" s="38">
        <f>IFERROR(AVERAGE(AO16,AQ16,AS16),0)</f>
        <v>0</v>
      </c>
      <c r="AV16" s="38">
        <f>IFERROR(AVERAGE(P16,R16,T16,X16,Z16,AB16,AF16,AH16,AJ16,AN16,AP16,AR16),0)</f>
        <v>1</v>
      </c>
      <c r="AW16" s="248">
        <f>+W16</f>
        <v>0</v>
      </c>
      <c r="AX16" s="248">
        <f>+W16+AE16</f>
        <v>0</v>
      </c>
      <c r="AY16" s="248">
        <f>+W16+AE16+AM16</f>
        <v>0</v>
      </c>
      <c r="AZ16" s="248">
        <f>+W16+AE16+AM16+AU16</f>
        <v>0</v>
      </c>
      <c r="BA16" s="13">
        <f>IF(AND(AW16&gt;0,$AV16&gt;0),AW16/$AV16,0)</f>
        <v>0</v>
      </c>
      <c r="BB16" s="13">
        <f t="shared" ref="BB16:BD17" si="0">IF(AND(AX16&gt;0,$AV16&gt;0),AX16/$AV16,0)</f>
        <v>0</v>
      </c>
      <c r="BC16" s="13">
        <f t="shared" si="0"/>
        <v>0</v>
      </c>
      <c r="BD16" s="13">
        <f t="shared" si="0"/>
        <v>0</v>
      </c>
      <c r="BE16" s="13">
        <f t="shared" ref="BE16:BH17" si="1">(IF(AND(AW16&gt;0,$AV16&gt;0),AW16/$AV16,0))*$E16</f>
        <v>0</v>
      </c>
      <c r="BF16" s="13">
        <f t="shared" si="1"/>
        <v>0</v>
      </c>
      <c r="BG16" s="13">
        <f t="shared" si="1"/>
        <v>0</v>
      </c>
      <c r="BH16" s="13">
        <f t="shared" si="1"/>
        <v>0</v>
      </c>
    </row>
    <row r="17" spans="2:60" ht="75">
      <c r="B17" s="460"/>
      <c r="C17" s="460"/>
      <c r="D17" s="296" t="str">
        <f>+'01-FR-03 POA INSTITUCIONAL'!D94</f>
        <v>4.6.2 Desarrollar el 100% de los productos para comunicación y divulgación interna que contribuyan a la consecución de objetivos institucionales</v>
      </c>
      <c r="E17" s="14">
        <f>+'01-FR-03 POA INSTITUCIONAL'!E94</f>
        <v>0.5</v>
      </c>
      <c r="F17" s="14">
        <f>+'01-FR-03 POA INSTITUCIONAL'!F94</f>
        <v>1</v>
      </c>
      <c r="G17" s="14">
        <f>+'01-FR-03 POA INSTITUCIONAL'!M94</f>
        <v>1</v>
      </c>
      <c r="H17" s="14">
        <f>+'01-FR-03 POA INSTITUCIONAL'!G94</f>
        <v>1</v>
      </c>
      <c r="I17" s="304" t="str">
        <f>+'01-FR-03 POA INSTITUCIONAL'!H94</f>
        <v>Productos  de comunicación interna
desarrollados</v>
      </c>
      <c r="J17" s="153" t="s">
        <v>554</v>
      </c>
      <c r="K17" s="161" t="s">
        <v>557</v>
      </c>
      <c r="L17" s="155" t="s">
        <v>555</v>
      </c>
      <c r="M17" s="155" t="s">
        <v>552</v>
      </c>
      <c r="N17" s="155" t="s">
        <v>553</v>
      </c>
      <c r="O17" s="326" t="str">
        <f>+'[7]POA Anualizado (Pág 1 de 3)'!J14</f>
        <v>Oficina Asesora de Comunicaciones</v>
      </c>
      <c r="P17" s="328">
        <v>1</v>
      </c>
      <c r="Q17" s="163"/>
      <c r="R17" s="328">
        <v>1</v>
      </c>
      <c r="S17" s="163"/>
      <c r="T17" s="328">
        <v>1</v>
      </c>
      <c r="U17" s="163"/>
      <c r="V17" s="38">
        <f t="shared" ref="V17:W17" si="2">IFERROR(AVERAGE(P17,R17,T17),0)</f>
        <v>1</v>
      </c>
      <c r="W17" s="38">
        <f t="shared" si="2"/>
        <v>0</v>
      </c>
      <c r="X17" s="328">
        <v>1</v>
      </c>
      <c r="Y17" s="163"/>
      <c r="Z17" s="328">
        <v>1</v>
      </c>
      <c r="AA17" s="163"/>
      <c r="AB17" s="328">
        <v>1</v>
      </c>
      <c r="AC17" s="163"/>
      <c r="AD17" s="38">
        <f t="shared" ref="AD17:AE17" si="3">IFERROR(AVERAGE(X17,Z17,AB17),0)</f>
        <v>1</v>
      </c>
      <c r="AE17" s="38">
        <f t="shared" si="3"/>
        <v>0</v>
      </c>
      <c r="AF17" s="328">
        <v>1</v>
      </c>
      <c r="AG17" s="163"/>
      <c r="AH17" s="328">
        <v>1</v>
      </c>
      <c r="AI17" s="163"/>
      <c r="AJ17" s="328">
        <v>1</v>
      </c>
      <c r="AK17" s="164"/>
      <c r="AL17" s="38">
        <f t="shared" ref="AL17:AM17" si="4">IFERROR(AVERAGE(AF17,AH17,AJ17),0)</f>
        <v>1</v>
      </c>
      <c r="AM17" s="38">
        <f t="shared" si="4"/>
        <v>0</v>
      </c>
      <c r="AN17" s="328">
        <v>1</v>
      </c>
      <c r="AO17" s="163"/>
      <c r="AP17" s="328">
        <v>1</v>
      </c>
      <c r="AQ17" s="163"/>
      <c r="AR17" s="328">
        <v>1</v>
      </c>
      <c r="AS17" s="163"/>
      <c r="AT17" s="38">
        <f t="shared" ref="AT17:AU17" si="5">IFERROR(AVERAGE(AN17,AP17,AR17),0)</f>
        <v>1</v>
      </c>
      <c r="AU17" s="38">
        <f t="shared" si="5"/>
        <v>0</v>
      </c>
      <c r="AV17" s="38">
        <f>IFERROR(AVERAGE(P17,R17,T17,X17,Z17,AB17,AF17,AH17,AJ17,AN17,AP17,AR17),0)</f>
        <v>1</v>
      </c>
      <c r="AW17" s="248">
        <f t="shared" ref="AW17" si="6">+W17</f>
        <v>0</v>
      </c>
      <c r="AX17" s="248">
        <f t="shared" ref="AX17" si="7">+W17+AE17</f>
        <v>0</v>
      </c>
      <c r="AY17" s="248">
        <f t="shared" ref="AY17" si="8">+W17+AE17+AM17</f>
        <v>0</v>
      </c>
      <c r="AZ17" s="248">
        <f t="shared" ref="AZ17" si="9">+W17+AE17+AM17+AU17</f>
        <v>0</v>
      </c>
      <c r="BA17" s="13">
        <f t="shared" ref="BA17" si="10">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22.8">
      <c r="B18" s="419"/>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79"/>
      <c r="AX18" s="501" t="s">
        <v>19</v>
      </c>
      <c r="AY18" s="502"/>
      <c r="AZ18" s="502"/>
      <c r="BA18" s="25">
        <f t="shared" ref="BA18:BH18" si="11">AVERAGE(BA16:BA17)</f>
        <v>0</v>
      </c>
      <c r="BB18" s="25">
        <f t="shared" si="11"/>
        <v>0</v>
      </c>
      <c r="BC18" s="25">
        <f t="shared" si="11"/>
        <v>0</v>
      </c>
      <c r="BD18" s="25">
        <f t="shared" si="11"/>
        <v>0</v>
      </c>
      <c r="BE18" s="25">
        <f t="shared" si="11"/>
        <v>0</v>
      </c>
      <c r="BF18" s="25">
        <f t="shared" si="11"/>
        <v>0</v>
      </c>
      <c r="BG18" s="25">
        <f t="shared" si="11"/>
        <v>0</v>
      </c>
      <c r="BH18" s="25">
        <f t="shared" si="11"/>
        <v>0</v>
      </c>
    </row>
    <row r="19" spans="2:60">
      <c r="B19" s="458"/>
      <c r="C19" s="458"/>
      <c r="D19" s="458"/>
      <c r="E19" s="458"/>
      <c r="F19" s="458"/>
      <c r="G19" s="458"/>
      <c r="H19" s="166"/>
      <c r="I19" s="167"/>
      <c r="J19" s="167"/>
      <c r="K19" s="167"/>
      <c r="L19" s="167"/>
      <c r="M19" s="167"/>
      <c r="N19" s="167"/>
      <c r="O19" s="167"/>
    </row>
    <row r="20" spans="2:60">
      <c r="B20" s="167"/>
      <c r="C20" s="167"/>
      <c r="D20" s="480"/>
      <c r="E20" s="480"/>
      <c r="F20" s="480"/>
      <c r="G20" s="480"/>
      <c r="H20" s="480"/>
      <c r="I20" s="480"/>
      <c r="J20" s="480"/>
      <c r="K20" s="480"/>
      <c r="L20" s="480"/>
      <c r="M20" s="480"/>
      <c r="N20" s="480"/>
      <c r="O20" s="480"/>
    </row>
    <row r="21" spans="2:60" ht="15.6" customHeight="1">
      <c r="B21" s="28" t="s">
        <v>26</v>
      </c>
      <c r="C21" s="168">
        <v>44221</v>
      </c>
      <c r="D21" s="169"/>
      <c r="E21" s="472" t="s">
        <v>50</v>
      </c>
      <c r="F21" s="464" t="s">
        <v>726</v>
      </c>
      <c r="G21" s="465"/>
      <c r="H21" s="465"/>
      <c r="I21" s="465"/>
      <c r="J21" s="466"/>
      <c r="K21" s="170"/>
      <c r="L21" s="477"/>
      <c r="M21" s="477"/>
      <c r="N21" s="477"/>
      <c r="O21" s="478"/>
    </row>
    <row r="22" spans="2:60" ht="15.6">
      <c r="B22" s="167"/>
      <c r="C22" s="167"/>
      <c r="D22" s="170"/>
      <c r="E22" s="472"/>
      <c r="F22" s="467"/>
      <c r="G22" s="468"/>
      <c r="H22" s="468"/>
      <c r="I22" s="468"/>
      <c r="J22" s="469"/>
      <c r="K22" s="167"/>
      <c r="L22" s="167"/>
      <c r="M22" s="167"/>
      <c r="N22" s="167"/>
      <c r="O22" s="167"/>
    </row>
    <row r="23" spans="2:60" ht="15.6">
      <c r="B23" s="28" t="s">
        <v>49</v>
      </c>
      <c r="C23" s="29">
        <v>44581</v>
      </c>
      <c r="D23" s="167"/>
      <c r="E23" s="167"/>
      <c r="F23" s="167"/>
      <c r="K23" s="167"/>
      <c r="L23" s="167"/>
      <c r="M23" s="167"/>
      <c r="N23" s="167"/>
      <c r="O23" s="167"/>
    </row>
    <row r="24" spans="2:60" ht="13.5" customHeight="1">
      <c r="B24" s="144"/>
      <c r="C24" s="256"/>
      <c r="D24" s="144"/>
      <c r="E24" s="144"/>
      <c r="F24" s="144"/>
      <c r="K24" s="157"/>
      <c r="L24" s="157"/>
      <c r="M24" s="157"/>
      <c r="N24" s="157"/>
      <c r="O24" s="157"/>
    </row>
    <row r="25" spans="2:60" ht="20.25" customHeight="1">
      <c r="B25" s="28" t="s">
        <v>49</v>
      </c>
      <c r="C25" s="29">
        <v>44953</v>
      </c>
      <c r="D25" s="144"/>
      <c r="E25" s="144"/>
      <c r="F25" s="144"/>
      <c r="K25" s="157"/>
      <c r="L25" s="157"/>
      <c r="M25" s="157"/>
      <c r="N25" s="157"/>
      <c r="O25" s="157"/>
    </row>
    <row r="26" spans="2:60">
      <c r="B26" s="167"/>
      <c r="C26" s="167"/>
      <c r="D26" s="167"/>
      <c r="E26" s="167"/>
      <c r="F26" s="167"/>
      <c r="K26" s="167"/>
      <c r="L26" s="167"/>
      <c r="M26" s="167"/>
      <c r="N26" s="167"/>
      <c r="O26" s="167"/>
    </row>
    <row r="27" spans="2:60">
      <c r="B27" s="144" t="s">
        <v>646</v>
      </c>
      <c r="C27" s="167"/>
      <c r="D27" s="167"/>
      <c r="E27" s="167"/>
      <c r="F27" s="167"/>
      <c r="G27" s="166"/>
      <c r="H27" s="166"/>
      <c r="I27" s="476"/>
      <c r="J27" s="476"/>
      <c r="K27" s="476"/>
      <c r="L27" s="476"/>
      <c r="M27" s="300"/>
      <c r="N27" s="300"/>
      <c r="O27" s="300"/>
    </row>
    <row r="28" spans="2:60">
      <c r="B28" s="167"/>
      <c r="C28" s="167"/>
      <c r="D28" s="167"/>
      <c r="E28" s="167"/>
      <c r="F28" s="167"/>
      <c r="G28" s="166"/>
      <c r="H28" s="166"/>
      <c r="I28" s="167"/>
      <c r="J28" s="167"/>
      <c r="K28" s="172"/>
      <c r="L28" s="167"/>
      <c r="M28" s="167"/>
      <c r="N28" s="167"/>
      <c r="O28" s="167"/>
    </row>
    <row r="29" spans="2:60">
      <c r="B29" s="167"/>
      <c r="C29" s="167"/>
      <c r="D29" s="167"/>
      <c r="E29" s="167"/>
      <c r="F29" s="167"/>
      <c r="G29" s="166"/>
      <c r="H29" s="166"/>
      <c r="I29" s="476"/>
      <c r="J29" s="476"/>
      <c r="K29" s="476"/>
      <c r="L29" s="476"/>
      <c r="M29" s="300"/>
      <c r="N29" s="300"/>
      <c r="O29" s="300"/>
    </row>
    <row r="30" spans="2:60">
      <c r="B30" s="167"/>
      <c r="C30" s="167"/>
      <c r="D30" s="167"/>
      <c r="E30" s="167"/>
      <c r="F30" s="167"/>
      <c r="G30" s="166"/>
      <c r="H30" s="166"/>
      <c r="I30" s="167"/>
      <c r="J30" s="167"/>
      <c r="K30" s="172"/>
      <c r="L30" s="167"/>
      <c r="M30" s="167"/>
      <c r="N30" s="167"/>
      <c r="O30" s="167"/>
    </row>
    <row r="31" spans="2:60">
      <c r="B31" s="167"/>
      <c r="C31" s="167"/>
      <c r="D31" s="167"/>
      <c r="E31" s="167"/>
      <c r="F31" s="167"/>
      <c r="G31" s="166"/>
      <c r="H31" s="166"/>
      <c r="I31" s="476"/>
      <c r="J31" s="476"/>
      <c r="K31" s="476"/>
      <c r="L31" s="476"/>
      <c r="M31" s="300"/>
      <c r="N31" s="300"/>
      <c r="O31" s="300"/>
    </row>
  </sheetData>
  <sheetProtection algorithmName="SHA-512" hashValue="2Q/cZo/7/CqiFWzPRyFuwRaByD/pm0jpmzVT38u1frAfurNhTqwf6HXtPVh0ucMIPn3NGZz0+7f0WLPX15xlPw==" saltValue="BwNAkpc0/Uk3/raC62msbA==" spinCount="100000" sheet="1" objects="1" scenarios="1"/>
  <mergeCells count="70">
    <mergeCell ref="I27:L27"/>
    <mergeCell ref="I29:L29"/>
    <mergeCell ref="I31:L31"/>
    <mergeCell ref="B19:G19"/>
    <mergeCell ref="B18:AW18"/>
    <mergeCell ref="AX18:AZ18"/>
    <mergeCell ref="D20:O20"/>
    <mergeCell ref="E21:E22"/>
    <mergeCell ref="L21:O21"/>
    <mergeCell ref="F21:J22"/>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BG13:BG15"/>
    <mergeCell ref="BE12:BH12"/>
    <mergeCell ref="BH13:BH15"/>
    <mergeCell ref="AW13:AW15"/>
    <mergeCell ref="AX13:AX15"/>
    <mergeCell ref="AY13:AY15"/>
    <mergeCell ref="AZ13:AZ15"/>
    <mergeCell ref="BA13:BA15"/>
    <mergeCell ref="BB13:BB15"/>
    <mergeCell ref="BC13:BC15"/>
    <mergeCell ref="BD13:BD15"/>
    <mergeCell ref="BE13:BE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K12:K15"/>
    <mergeCell ref="C2:BF6"/>
    <mergeCell ref="AJ14:AK14"/>
    <mergeCell ref="AL14:AM14"/>
    <mergeCell ref="P13:W13"/>
    <mergeCell ref="AV12:AV15"/>
    <mergeCell ref="AW12:AZ12"/>
    <mergeCell ref="BA12:BD12"/>
    <mergeCell ref="BF13:BF15"/>
    <mergeCell ref="F12:F15"/>
    <mergeCell ref="B2:B6"/>
    <mergeCell ref="B12:B15"/>
    <mergeCell ref="C12:C15"/>
    <mergeCell ref="D12:D15"/>
    <mergeCell ref="E12:E15"/>
    <mergeCell ref="C10:D10"/>
  </mergeCells>
  <conditionalFormatting sqref="BA16:BH17">
    <cfRule type="cellIs" dxfId="155" priority="1" operator="between">
      <formula>0.7</formula>
      <formula>1</formula>
    </cfRule>
    <cfRule type="cellIs" dxfId="154" priority="2" operator="between">
      <formula>0.51</formula>
      <formula>0.69</formula>
    </cfRule>
    <cfRule type="cellIs" dxfId="153"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66FF33"/>
  </sheetPr>
  <dimension ref="B1:BH51"/>
  <sheetViews>
    <sheetView showGridLines="0" topLeftCell="D11" zoomScale="55" zoomScaleNormal="55" workbookViewId="0">
      <pane xSplit="4" ySplit="5" topLeftCell="Z20" activePane="bottomRight" state="frozen"/>
      <selection activeCell="D11" sqref="D11"/>
      <selection pane="topRight" activeCell="H11" sqref="H11"/>
      <selection pane="bottomLeft" activeCell="D16" sqref="D16"/>
      <selection pane="bottomRight" activeCell="I16" sqref="I16"/>
    </sheetView>
  </sheetViews>
  <sheetFormatPr baseColWidth="10" defaultColWidth="17.33203125" defaultRowHeight="15" customHeight="1"/>
  <cols>
    <col min="1" max="1" width="4.33203125" style="84" customWidth="1"/>
    <col min="2" max="2" width="50.44140625" style="82" customWidth="1"/>
    <col min="3" max="3" width="39.6640625" style="82" customWidth="1"/>
    <col min="4" max="4" width="66.109375" style="82" customWidth="1"/>
    <col min="5" max="6" width="27.88671875" style="82" customWidth="1"/>
    <col min="7" max="7" width="23.5546875" style="83" customWidth="1"/>
    <col min="8" max="8" width="13.33203125" style="83" customWidth="1"/>
    <col min="9" max="9" width="46.88671875" style="82" customWidth="1"/>
    <col min="10" max="10" width="63" style="82" customWidth="1"/>
    <col min="11" max="11" width="69.33203125" style="82" customWidth="1"/>
    <col min="12" max="12" width="48.44140625" style="82" customWidth="1"/>
    <col min="13" max="13" width="28.5546875" style="82" customWidth="1"/>
    <col min="14" max="14" width="30.6640625" style="82" customWidth="1"/>
    <col min="15" max="15" width="60.44140625" style="82" customWidth="1"/>
    <col min="16" max="47" width="15.88671875" style="84" customWidth="1"/>
    <col min="48" max="48" width="24.5546875" style="84" customWidth="1"/>
    <col min="49" max="52" width="17.88671875" style="84" customWidth="1"/>
    <col min="53" max="56" width="18.88671875" style="84" customWidth="1"/>
    <col min="57" max="60" width="18.44140625" style="84" customWidth="1"/>
    <col min="61" max="16384" width="17.33203125" style="84"/>
  </cols>
  <sheetData>
    <row r="1" spans="2:60" ht="15" customHeight="1" thickBot="1"/>
    <row r="2" spans="2:60" ht="16.5" customHeight="1">
      <c r="B2" s="45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145" t="s">
        <v>31</v>
      </c>
      <c r="BH2" s="146"/>
    </row>
    <row r="3" spans="2:60" ht="16.5" customHeight="1">
      <c r="B3" s="45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0" ht="16.5" customHeight="1">
      <c r="B4" s="45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617</v>
      </c>
    </row>
    <row r="5" spans="2:60" ht="16.5" customHeight="1">
      <c r="B5" s="45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149" t="s">
        <v>30</v>
      </c>
      <c r="BH5" s="150"/>
    </row>
    <row r="6" spans="2:60" ht="16.5" customHeight="1" thickBot="1">
      <c r="B6" s="45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0" ht="19.5" customHeight="1">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302"/>
      <c r="BC7" s="302"/>
      <c r="BD7" s="302"/>
      <c r="BE7" s="87"/>
      <c r="BF7" s="87"/>
    </row>
    <row r="8" spans="2:60" ht="28.5" customHeight="1">
      <c r="B8" s="151" t="s">
        <v>45</v>
      </c>
      <c r="C8" s="496" t="s">
        <v>87</v>
      </c>
      <c r="D8" s="496"/>
      <c r="E8" s="152"/>
      <c r="F8" s="152"/>
      <c r="G8" s="152"/>
      <c r="H8" s="152"/>
      <c r="I8" s="152"/>
      <c r="J8" s="152"/>
      <c r="K8" s="152"/>
      <c r="L8" s="152"/>
      <c r="M8" s="152"/>
      <c r="N8" s="152"/>
      <c r="O8" s="152"/>
      <c r="AW8" s="302"/>
      <c r="AX8" s="302"/>
      <c r="AY8" s="302"/>
      <c r="AZ8" s="302"/>
      <c r="BA8" s="302"/>
      <c r="BB8" s="302"/>
      <c r="BC8" s="302"/>
      <c r="BD8" s="302"/>
    </row>
    <row r="9" spans="2:60" ht="98.25" customHeight="1">
      <c r="B9" s="151" t="s">
        <v>34</v>
      </c>
      <c r="C9" s="524" t="s">
        <v>191</v>
      </c>
      <c r="D9" s="525"/>
      <c r="E9" s="152"/>
      <c r="F9" s="152"/>
      <c r="G9" s="152"/>
      <c r="H9" s="152"/>
      <c r="I9" s="152"/>
      <c r="J9" s="152"/>
      <c r="K9" s="152"/>
      <c r="L9" s="152"/>
      <c r="M9" s="152"/>
      <c r="N9" s="152"/>
      <c r="O9" s="152"/>
      <c r="AW9" s="302"/>
      <c r="AX9" s="302"/>
      <c r="AY9" s="302"/>
      <c r="AZ9" s="302"/>
      <c r="BA9" s="302"/>
      <c r="BB9" s="302"/>
      <c r="BC9" s="302"/>
      <c r="BD9" s="302"/>
    </row>
    <row r="10" spans="2:60" ht="30" customHeight="1">
      <c r="B10" s="151" t="s">
        <v>100</v>
      </c>
      <c r="C10" s="499">
        <v>2023</v>
      </c>
      <c r="D10" s="500"/>
      <c r="E10" s="152"/>
      <c r="F10" s="152"/>
      <c r="G10" s="152"/>
      <c r="H10" s="152"/>
      <c r="I10" s="152"/>
      <c r="J10" s="152"/>
      <c r="K10" s="152"/>
      <c r="L10" s="152"/>
      <c r="M10" s="152"/>
      <c r="N10" s="152"/>
      <c r="O10" s="152"/>
      <c r="AW10" s="302"/>
      <c r="AX10" s="302"/>
      <c r="AY10" s="302"/>
      <c r="AZ10" s="302"/>
      <c r="BA10" s="302"/>
      <c r="BB10" s="302"/>
      <c r="BC10" s="302"/>
      <c r="BD10" s="302"/>
    </row>
    <row r="11" spans="2:60" ht="14.25" customHeight="1">
      <c r="B11" s="85"/>
      <c r="C11" s="85"/>
      <c r="D11" s="85"/>
      <c r="E11" s="85"/>
      <c r="F11" s="85"/>
      <c r="G11" s="86"/>
      <c r="H11" s="86"/>
      <c r="I11" s="85"/>
      <c r="J11" s="85"/>
      <c r="K11" s="85"/>
      <c r="L11" s="85"/>
      <c r="M11" s="85"/>
      <c r="N11" s="85"/>
      <c r="O11" s="85"/>
      <c r="AW11" s="302"/>
      <c r="AX11" s="302"/>
      <c r="AY11" s="302"/>
      <c r="AZ11" s="302"/>
      <c r="BA11" s="302"/>
      <c r="BB11" s="302"/>
      <c r="BC11" s="302"/>
      <c r="BD11" s="302"/>
    </row>
    <row r="12" spans="2:60" ht="33"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61</v>
      </c>
      <c r="AW12" s="503" t="s">
        <v>648</v>
      </c>
      <c r="AX12" s="504"/>
      <c r="AY12" s="504"/>
      <c r="AZ12" s="505"/>
      <c r="BA12" s="518" t="s">
        <v>649</v>
      </c>
      <c r="BB12" s="519"/>
      <c r="BC12" s="519"/>
      <c r="BD12" s="520"/>
      <c r="BE12" s="512" t="s">
        <v>650</v>
      </c>
      <c r="BF12" s="513"/>
      <c r="BG12" s="513"/>
      <c r="BH12" s="514"/>
    </row>
    <row r="13" spans="2:60" ht="21.75" customHeight="1">
      <c r="B13" s="422"/>
      <c r="C13" s="422"/>
      <c r="D13" s="509"/>
      <c r="E13" s="422"/>
      <c r="F13" s="42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118</v>
      </c>
      <c r="AX13" s="506" t="s">
        <v>22</v>
      </c>
      <c r="AY13" s="506" t="s">
        <v>119</v>
      </c>
      <c r="AZ13" s="506" t="s">
        <v>120</v>
      </c>
      <c r="BA13" s="521" t="s">
        <v>118</v>
      </c>
      <c r="BB13" s="521" t="s">
        <v>121</v>
      </c>
      <c r="BC13" s="521" t="s">
        <v>122</v>
      </c>
      <c r="BD13" s="521" t="s">
        <v>123</v>
      </c>
      <c r="BE13" s="515" t="s">
        <v>21</v>
      </c>
      <c r="BF13" s="515" t="s">
        <v>22</v>
      </c>
      <c r="BG13" s="515" t="s">
        <v>23</v>
      </c>
      <c r="BH13" s="515" t="s">
        <v>24</v>
      </c>
    </row>
    <row r="14" spans="2:60" ht="21.75" customHeight="1">
      <c r="B14" s="422"/>
      <c r="C14" s="422"/>
      <c r="D14" s="509"/>
      <c r="E14" s="422"/>
      <c r="F14" s="42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2:60" ht="21.75" customHeight="1">
      <c r="B15" s="422"/>
      <c r="C15" s="422"/>
      <c r="D15" s="509"/>
      <c r="E15" s="422"/>
      <c r="F15" s="422"/>
      <c r="G15" s="422"/>
      <c r="H15" s="422"/>
      <c r="I15" s="422"/>
      <c r="J15" s="422"/>
      <c r="K15" s="422"/>
      <c r="L15" s="422"/>
      <c r="M15" s="422"/>
      <c r="N15" s="422"/>
      <c r="O15" s="422"/>
      <c r="P15" s="175" t="s">
        <v>17</v>
      </c>
      <c r="Q15" s="176" t="s">
        <v>18</v>
      </c>
      <c r="R15" s="175" t="s">
        <v>17</v>
      </c>
      <c r="S15" s="176" t="s">
        <v>18</v>
      </c>
      <c r="T15" s="175" t="s">
        <v>17</v>
      </c>
      <c r="U15" s="176" t="s">
        <v>18</v>
      </c>
      <c r="V15" s="177" t="s">
        <v>17</v>
      </c>
      <c r="W15" s="178" t="s">
        <v>18</v>
      </c>
      <c r="X15" s="175" t="s">
        <v>17</v>
      </c>
      <c r="Y15" s="176" t="s">
        <v>18</v>
      </c>
      <c r="Z15" s="175" t="s">
        <v>17</v>
      </c>
      <c r="AA15" s="176" t="s">
        <v>18</v>
      </c>
      <c r="AB15" s="175" t="s">
        <v>17</v>
      </c>
      <c r="AC15" s="176" t="s">
        <v>18</v>
      </c>
      <c r="AD15" s="177" t="s">
        <v>17</v>
      </c>
      <c r="AE15" s="178" t="s">
        <v>18</v>
      </c>
      <c r="AF15" s="175" t="s">
        <v>17</v>
      </c>
      <c r="AG15" s="176" t="s">
        <v>18</v>
      </c>
      <c r="AH15" s="175" t="s">
        <v>17</v>
      </c>
      <c r="AI15" s="176" t="s">
        <v>18</v>
      </c>
      <c r="AJ15" s="175" t="s">
        <v>17</v>
      </c>
      <c r="AK15" s="176" t="s">
        <v>18</v>
      </c>
      <c r="AL15" s="177" t="s">
        <v>17</v>
      </c>
      <c r="AM15" s="178" t="s">
        <v>18</v>
      </c>
      <c r="AN15" s="175" t="s">
        <v>17</v>
      </c>
      <c r="AO15" s="176" t="s">
        <v>18</v>
      </c>
      <c r="AP15" s="175" t="s">
        <v>17</v>
      </c>
      <c r="AQ15" s="176" t="s">
        <v>18</v>
      </c>
      <c r="AR15" s="175" t="s">
        <v>17</v>
      </c>
      <c r="AS15" s="176" t="s">
        <v>18</v>
      </c>
      <c r="AT15" s="177" t="s">
        <v>17</v>
      </c>
      <c r="AU15" s="178" t="s">
        <v>18</v>
      </c>
      <c r="AV15" s="486"/>
      <c r="AW15" s="508"/>
      <c r="AX15" s="508"/>
      <c r="AY15" s="508"/>
      <c r="AZ15" s="508"/>
      <c r="BA15" s="523"/>
      <c r="BB15" s="523"/>
      <c r="BC15" s="523"/>
      <c r="BD15" s="523"/>
      <c r="BE15" s="517"/>
      <c r="BF15" s="517"/>
      <c r="BG15" s="517"/>
      <c r="BH15" s="517"/>
    </row>
    <row r="16" spans="2:60" ht="92.25" customHeight="1">
      <c r="B16" s="531" t="str" cm="1">
        <f t="array" ref="B16">'[8]POA Anualizado (Pág 1 de 3)'!B13:B13</f>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459" t="str">
        <f>+'01-FR-03 POA INSTITUCIONAL'!C13</f>
        <v>1.1. Realizar 914.879 acciones que promuevan la defensa, garantía y restablecimiento de los derechos de las personas en el Distrito Capital.</v>
      </c>
      <c r="D16" s="235" t="str">
        <f>+'01-FR-03 POA INSTITUCIONAL'!D13</f>
        <v>1.1.1 Realizar 373.106 intervenciones dentro del ejercicio del Ministerio Público para prevenir la vulneración de derechos y/o lograr el  restablecimiento de los mismos.</v>
      </c>
      <c r="E16" s="14">
        <f>+'01-FR-03 POA INSTITUCIONAL'!E13</f>
        <v>0.38</v>
      </c>
      <c r="F16" s="88">
        <f>+'01-FR-03 POA INSTITUCIONAL'!F13</f>
        <v>373106</v>
      </c>
      <c r="G16" s="88">
        <f>+'01-FR-03 POA INSTITUCIONAL'!M13</f>
        <v>114746</v>
      </c>
      <c r="H16" s="304">
        <f>+'01-FR-03 POA INSTITUCIONAL'!G13</f>
        <v>102450</v>
      </c>
      <c r="I16" s="304" t="str">
        <f>+'01-FR-03 POA INSTITUCIONAL'!H13</f>
        <v>Intervenciones realizadas en defensa de los derechos</v>
      </c>
      <c r="J16" s="304" t="s">
        <v>216</v>
      </c>
      <c r="K16" s="96" t="s">
        <v>192</v>
      </c>
      <c r="L16" s="162" t="s">
        <v>745</v>
      </c>
      <c r="M16" s="154" t="s">
        <v>193</v>
      </c>
      <c r="N16" s="154" t="s">
        <v>194</v>
      </c>
      <c r="O16" s="9" t="str">
        <f>+'01-FR-03 POA INSTITUCIONAL'!J13</f>
        <v>P.D. para Asuntos Penales I, Penales II, Derechos Humanos y Policivos y Civiles
P.D. para los Sectores Planeación y Movilidad y la P.D. para los Sectores Educación y Cultura, Recreación y Deporte</v>
      </c>
      <c r="P16" s="329">
        <v>7207</v>
      </c>
      <c r="Q16" s="329"/>
      <c r="R16" s="329">
        <v>10236</v>
      </c>
      <c r="S16" s="329"/>
      <c r="T16" s="329">
        <v>10235</v>
      </c>
      <c r="U16" s="329"/>
      <c r="V16" s="286">
        <f>P16+R16+T16</f>
        <v>27678</v>
      </c>
      <c r="W16" s="286">
        <f>Q16+S16+U16</f>
        <v>0</v>
      </c>
      <c r="X16" s="329">
        <v>10249</v>
      </c>
      <c r="Y16" s="329"/>
      <c r="Z16" s="329">
        <v>10279</v>
      </c>
      <c r="AA16" s="329"/>
      <c r="AB16" s="329">
        <v>10291</v>
      </c>
      <c r="AC16" s="329"/>
      <c r="AD16" s="286">
        <f>X16+Z16+AB16</f>
        <v>30819</v>
      </c>
      <c r="AE16" s="286">
        <f>Y16+AA16+AC16</f>
        <v>0</v>
      </c>
      <c r="AF16" s="329">
        <v>9848</v>
      </c>
      <c r="AG16" s="329"/>
      <c r="AH16" s="329">
        <v>9852</v>
      </c>
      <c r="AI16" s="329"/>
      <c r="AJ16" s="329">
        <v>9800</v>
      </c>
      <c r="AK16" s="330"/>
      <c r="AL16" s="286">
        <f>AF16+AH16+AJ16</f>
        <v>29500</v>
      </c>
      <c r="AM16" s="286">
        <f>AG16+AI16+AK16</f>
        <v>0</v>
      </c>
      <c r="AN16" s="329">
        <v>9807</v>
      </c>
      <c r="AO16" s="329"/>
      <c r="AP16" s="329">
        <v>9740</v>
      </c>
      <c r="AQ16" s="329"/>
      <c r="AR16" s="330">
        <v>7202</v>
      </c>
      <c r="AS16" s="329"/>
      <c r="AT16" s="15">
        <f>AN16+AP16+AR16</f>
        <v>26749</v>
      </c>
      <c r="AU16" s="15">
        <f>AO16+AQ16+AS16</f>
        <v>0</v>
      </c>
      <c r="AV16" s="179">
        <f>V16+AD16+AL16+AT16</f>
        <v>114746</v>
      </c>
      <c r="AW16" s="248">
        <f>+W16</f>
        <v>0</v>
      </c>
      <c r="AX16" s="248">
        <f>+W16+AE16</f>
        <v>0</v>
      </c>
      <c r="AY16" s="248">
        <f>+W16+AE16+AM16</f>
        <v>0</v>
      </c>
      <c r="AZ16" s="248">
        <f>+W16+AE16+AM16+AU16</f>
        <v>0</v>
      </c>
      <c r="BA16" s="13">
        <f>IF(AND(AW16&gt;0,$AV16&gt;0),AW16/$AV16,0)</f>
        <v>0</v>
      </c>
      <c r="BB16" s="13">
        <f t="shared" ref="BB16:BD31" si="0">IF(AND(AX16&gt;0,$AV16&gt;0),AX16/$AV16,0)</f>
        <v>0</v>
      </c>
      <c r="BC16" s="13">
        <f t="shared" si="0"/>
        <v>0</v>
      </c>
      <c r="BD16" s="13">
        <f t="shared" si="0"/>
        <v>0</v>
      </c>
      <c r="BE16" s="13">
        <f t="shared" ref="BE16:BH21" si="1">(IF(AND(AW16&gt;0,$AV16&gt;0),AW16/$AV16,0))*$E16</f>
        <v>0</v>
      </c>
      <c r="BF16" s="13">
        <f t="shared" si="1"/>
        <v>0</v>
      </c>
      <c r="BG16" s="13">
        <f t="shared" si="1"/>
        <v>0</v>
      </c>
      <c r="BH16" s="13">
        <f t="shared" si="1"/>
        <v>0</v>
      </c>
    </row>
    <row r="17" spans="2:60" ht="111.75" customHeight="1">
      <c r="B17" s="532"/>
      <c r="C17" s="533"/>
      <c r="D17" s="235" t="str">
        <f>+'01-FR-03 POA INSTITUCIONAL'!D14</f>
        <v>1.1.2 Orientar 317.663 personas en garantía de derechos.</v>
      </c>
      <c r="E17" s="14">
        <f>+'01-FR-03 POA INSTITUCIONAL'!E14</f>
        <v>0.3</v>
      </c>
      <c r="F17" s="88">
        <f>+'01-FR-03 POA INSTITUCIONAL'!F14</f>
        <v>317663</v>
      </c>
      <c r="G17" s="88">
        <f>+'01-FR-03 POA INSTITUCIONAL'!M14</f>
        <v>101508</v>
      </c>
      <c r="H17" s="304">
        <f>+'01-FR-03 POA INSTITUCIONAL'!G14</f>
        <v>78750</v>
      </c>
      <c r="I17" s="304" t="str">
        <f>+'01-FR-03 POA INSTITUCIONAL'!H14</f>
        <v>Personas orientadas en garantía de derechos</v>
      </c>
      <c r="J17" s="304" t="s">
        <v>217</v>
      </c>
      <c r="K17" s="96" t="s">
        <v>195</v>
      </c>
      <c r="L17" s="162" t="s">
        <v>746</v>
      </c>
      <c r="M17" s="154" t="s">
        <v>193</v>
      </c>
      <c r="N17" s="154" t="s">
        <v>194</v>
      </c>
      <c r="O17" s="9"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329">
        <v>5253</v>
      </c>
      <c r="Q17" s="329"/>
      <c r="R17" s="329">
        <v>8237</v>
      </c>
      <c r="S17" s="329"/>
      <c r="T17" s="329">
        <v>9107</v>
      </c>
      <c r="U17" s="329"/>
      <c r="V17" s="286">
        <f t="shared" ref="V17:W35" si="2">P17+R17+T17</f>
        <v>22597</v>
      </c>
      <c r="W17" s="286">
        <f t="shared" si="2"/>
        <v>0</v>
      </c>
      <c r="X17" s="329">
        <v>8912</v>
      </c>
      <c r="Y17" s="329"/>
      <c r="Z17" s="329">
        <v>9427</v>
      </c>
      <c r="AA17" s="329"/>
      <c r="AB17" s="329">
        <v>9426</v>
      </c>
      <c r="AC17" s="330"/>
      <c r="AD17" s="286">
        <f t="shared" ref="AD17:AE35" si="3">X17+Z17+AB17</f>
        <v>27765</v>
      </c>
      <c r="AE17" s="286">
        <f t="shared" si="3"/>
        <v>0</v>
      </c>
      <c r="AF17" s="329">
        <v>9550</v>
      </c>
      <c r="AG17" s="329"/>
      <c r="AH17" s="329">
        <v>9436</v>
      </c>
      <c r="AI17" s="329"/>
      <c r="AJ17" s="329">
        <v>9312</v>
      </c>
      <c r="AK17" s="330"/>
      <c r="AL17" s="286">
        <f t="shared" ref="AL17:AM35" si="4">AF17+AH17+AJ17</f>
        <v>28298</v>
      </c>
      <c r="AM17" s="286">
        <f t="shared" si="4"/>
        <v>0</v>
      </c>
      <c r="AN17" s="330">
        <v>9031</v>
      </c>
      <c r="AO17" s="329"/>
      <c r="AP17" s="330">
        <v>8655</v>
      </c>
      <c r="AQ17" s="329"/>
      <c r="AR17" s="330">
        <v>5162</v>
      </c>
      <c r="AS17" s="329"/>
      <c r="AT17" s="15">
        <f t="shared" ref="AT17:AU35" si="5">AN17+AP17+AR17</f>
        <v>22848</v>
      </c>
      <c r="AU17" s="15">
        <f t="shared" si="5"/>
        <v>0</v>
      </c>
      <c r="AV17" s="179">
        <f t="shared" ref="AV17:AV35" si="6">V17+AD17+AL17+AT17</f>
        <v>101508</v>
      </c>
      <c r="AW17" s="248">
        <f t="shared" ref="AW17:AW35" si="7">+W17</f>
        <v>0</v>
      </c>
      <c r="AX17" s="248">
        <f t="shared" ref="AX17:AX35" si="8">+W17+AE17</f>
        <v>0</v>
      </c>
      <c r="AY17" s="248">
        <f t="shared" ref="AY17:AY35" si="9">+W17+AE17+AM17</f>
        <v>0</v>
      </c>
      <c r="AZ17" s="248">
        <f t="shared" ref="AZ17:AZ35" si="10">+W17+AE17+AM17+AU17</f>
        <v>0</v>
      </c>
      <c r="BA17" s="13">
        <f t="shared" ref="BA17:BD35" si="11">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138.75" customHeight="1">
      <c r="B18" s="532"/>
      <c r="C18" s="533"/>
      <c r="D18" s="235" t="str">
        <f>+'01-FR-03 POA INSTITUCIONAL'!D15</f>
        <v>1.1.3 Asistir 111.931 personas en garantía de derechos.</v>
      </c>
      <c r="E18" s="14">
        <f>+'01-FR-03 POA INSTITUCIONAL'!E15</f>
        <v>0.15</v>
      </c>
      <c r="F18" s="88">
        <f>+'01-FR-03 POA INSTITUCIONAL'!F15</f>
        <v>111931</v>
      </c>
      <c r="G18" s="88">
        <f>+'01-FR-03 POA INSTITUCIONAL'!M15</f>
        <v>33521</v>
      </c>
      <c r="H18" s="304">
        <f>+'01-FR-03 POA INSTITUCIONAL'!G15</f>
        <v>28695</v>
      </c>
      <c r="I18" s="304" t="str">
        <f>+'01-FR-03 POA INSTITUCIONAL'!H15</f>
        <v>Personas asistidas en garantía de derechos</v>
      </c>
      <c r="J18" s="304" t="s">
        <v>218</v>
      </c>
      <c r="K18" s="96" t="s">
        <v>196</v>
      </c>
      <c r="L18" s="162" t="s">
        <v>747</v>
      </c>
      <c r="M18" s="154" t="s">
        <v>193</v>
      </c>
      <c r="N18" s="154" t="s">
        <v>194</v>
      </c>
      <c r="O18" s="9"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329">
        <v>1922</v>
      </c>
      <c r="Q18" s="329"/>
      <c r="R18" s="329">
        <v>3025</v>
      </c>
      <c r="S18" s="329"/>
      <c r="T18" s="329">
        <v>3427</v>
      </c>
      <c r="U18" s="329"/>
      <c r="V18" s="286">
        <f t="shared" si="2"/>
        <v>8374</v>
      </c>
      <c r="W18" s="286">
        <f t="shared" si="2"/>
        <v>0</v>
      </c>
      <c r="X18" s="329">
        <v>2812</v>
      </c>
      <c r="Y18" s="329"/>
      <c r="Z18" s="329">
        <v>3137</v>
      </c>
      <c r="AA18" s="329"/>
      <c r="AB18" s="329">
        <v>3288</v>
      </c>
      <c r="AC18" s="329"/>
      <c r="AD18" s="286">
        <f t="shared" si="3"/>
        <v>9237</v>
      </c>
      <c r="AE18" s="286">
        <f t="shared" si="3"/>
        <v>0</v>
      </c>
      <c r="AF18" s="329">
        <v>3158</v>
      </c>
      <c r="AG18" s="329"/>
      <c r="AH18" s="329">
        <v>3334</v>
      </c>
      <c r="AI18" s="329"/>
      <c r="AJ18" s="329">
        <v>3067</v>
      </c>
      <c r="AK18" s="329"/>
      <c r="AL18" s="286">
        <f t="shared" si="4"/>
        <v>9559</v>
      </c>
      <c r="AM18" s="286">
        <f t="shared" si="4"/>
        <v>0</v>
      </c>
      <c r="AN18" s="329">
        <v>3021</v>
      </c>
      <c r="AO18" s="329"/>
      <c r="AP18" s="329">
        <v>2274</v>
      </c>
      <c r="AQ18" s="329"/>
      <c r="AR18" s="330">
        <v>1056</v>
      </c>
      <c r="AS18" s="329"/>
      <c r="AT18" s="15">
        <f t="shared" si="5"/>
        <v>6351</v>
      </c>
      <c r="AU18" s="15">
        <f t="shared" si="5"/>
        <v>0</v>
      </c>
      <c r="AV18" s="179">
        <f t="shared" si="6"/>
        <v>33521</v>
      </c>
      <c r="AW18" s="248">
        <f t="shared" si="7"/>
        <v>0</v>
      </c>
      <c r="AX18" s="248">
        <f t="shared" si="8"/>
        <v>0</v>
      </c>
      <c r="AY18" s="248">
        <f t="shared" si="9"/>
        <v>0</v>
      </c>
      <c r="AZ18" s="248">
        <f t="shared" si="10"/>
        <v>0</v>
      </c>
      <c r="BA18" s="13">
        <f t="shared" si="11"/>
        <v>0</v>
      </c>
      <c r="BB18" s="13">
        <f t="shared" si="0"/>
        <v>0</v>
      </c>
      <c r="BC18" s="13">
        <f t="shared" si="0"/>
        <v>0</v>
      </c>
      <c r="BD18" s="13">
        <f t="shared" si="0"/>
        <v>0</v>
      </c>
      <c r="BE18" s="13">
        <f t="shared" si="1"/>
        <v>0</v>
      </c>
      <c r="BF18" s="13">
        <f t="shared" si="1"/>
        <v>0</v>
      </c>
      <c r="BG18" s="13">
        <f t="shared" si="1"/>
        <v>0</v>
      </c>
      <c r="BH18" s="13">
        <f t="shared" si="1"/>
        <v>0</v>
      </c>
    </row>
    <row r="19" spans="2:60" ht="84" customHeight="1">
      <c r="B19" s="532"/>
      <c r="C19" s="533"/>
      <c r="D19" s="235" t="str">
        <f>+'01-FR-03 POA INSTITUCIONAL'!D16</f>
        <v>1.1.4 Asistir a 27.767 personas en mecanismos alternativos de solución de conflictos.</v>
      </c>
      <c r="E19" s="14">
        <f>+'01-FR-03 POA INSTITUCIONAL'!E16</f>
        <v>0.04</v>
      </c>
      <c r="F19" s="88">
        <f>+'01-FR-03 POA INSTITUCIONAL'!F16</f>
        <v>27767</v>
      </c>
      <c r="G19" s="88">
        <f>+'01-FR-03 POA INSTITUCIONAL'!M16</f>
        <v>9681</v>
      </c>
      <c r="H19" s="304">
        <f>+'01-FR-03 POA INSTITUCIONAL'!G16</f>
        <v>6810</v>
      </c>
      <c r="I19" s="304" t="str">
        <f>+'01-FR-03 POA INSTITUCIONAL'!H16</f>
        <v>Personas asistidas en Mecanismos Alternativos de Solución de Conflictos</v>
      </c>
      <c r="J19" s="304" t="s">
        <v>219</v>
      </c>
      <c r="K19" s="96" t="s">
        <v>197</v>
      </c>
      <c r="L19" s="331" t="s">
        <v>751</v>
      </c>
      <c r="M19" s="154" t="s">
        <v>193</v>
      </c>
      <c r="N19" s="154" t="s">
        <v>194</v>
      </c>
      <c r="O19" s="9" t="str">
        <f>+'01-FR-03 POA INSTITUCIONAL'!J16</f>
        <v>Dirección de Conciliación y M.A.S.C.</v>
      </c>
      <c r="P19" s="329">
        <v>532</v>
      </c>
      <c r="Q19" s="329"/>
      <c r="R19" s="329">
        <v>532</v>
      </c>
      <c r="S19" s="329"/>
      <c r="T19" s="329">
        <v>532</v>
      </c>
      <c r="U19" s="329"/>
      <c r="V19" s="286">
        <f t="shared" si="2"/>
        <v>1596</v>
      </c>
      <c r="W19" s="286">
        <f t="shared" si="2"/>
        <v>0</v>
      </c>
      <c r="X19" s="329">
        <v>532</v>
      </c>
      <c r="Y19" s="329"/>
      <c r="Z19" s="329">
        <v>532</v>
      </c>
      <c r="AA19" s="329"/>
      <c r="AB19" s="329">
        <v>830</v>
      </c>
      <c r="AC19" s="329"/>
      <c r="AD19" s="286">
        <f t="shared" si="3"/>
        <v>1894</v>
      </c>
      <c r="AE19" s="286">
        <f t="shared" si="3"/>
        <v>0</v>
      </c>
      <c r="AF19" s="329">
        <v>1032</v>
      </c>
      <c r="AG19" s="329"/>
      <c r="AH19" s="329">
        <v>1032</v>
      </c>
      <c r="AI19" s="329"/>
      <c r="AJ19" s="329">
        <v>1032</v>
      </c>
      <c r="AK19" s="329"/>
      <c r="AL19" s="286">
        <f t="shared" si="4"/>
        <v>3096</v>
      </c>
      <c r="AM19" s="286">
        <f t="shared" si="4"/>
        <v>0</v>
      </c>
      <c r="AN19" s="329">
        <v>1032</v>
      </c>
      <c r="AO19" s="329"/>
      <c r="AP19" s="329">
        <v>1032</v>
      </c>
      <c r="AQ19" s="329"/>
      <c r="AR19" s="329">
        <v>1031</v>
      </c>
      <c r="AS19" s="329"/>
      <c r="AT19" s="15">
        <f t="shared" si="5"/>
        <v>3095</v>
      </c>
      <c r="AU19" s="15">
        <f t="shared" si="5"/>
        <v>0</v>
      </c>
      <c r="AV19" s="179">
        <f t="shared" si="6"/>
        <v>9681</v>
      </c>
      <c r="AW19" s="248">
        <f t="shared" si="7"/>
        <v>0</v>
      </c>
      <c r="AX19" s="248">
        <f t="shared" si="8"/>
        <v>0</v>
      </c>
      <c r="AY19" s="248">
        <f t="shared" si="9"/>
        <v>0</v>
      </c>
      <c r="AZ19" s="248">
        <f t="shared" si="10"/>
        <v>0</v>
      </c>
      <c r="BA19" s="13">
        <f t="shared" si="11"/>
        <v>0</v>
      </c>
      <c r="BB19" s="13">
        <f t="shared" si="0"/>
        <v>0</v>
      </c>
      <c r="BC19" s="13">
        <f t="shared" si="0"/>
        <v>0</v>
      </c>
      <c r="BD19" s="13">
        <f t="shared" si="0"/>
        <v>0</v>
      </c>
      <c r="BE19" s="13">
        <f t="shared" si="1"/>
        <v>0</v>
      </c>
      <c r="BF19" s="13">
        <f t="shared" si="1"/>
        <v>0</v>
      </c>
      <c r="BG19" s="13">
        <f t="shared" si="1"/>
        <v>0</v>
      </c>
      <c r="BH19" s="13">
        <f t="shared" si="1"/>
        <v>0</v>
      </c>
    </row>
    <row r="20" spans="2:60" ht="144.75" customHeight="1">
      <c r="B20" s="532"/>
      <c r="C20" s="533"/>
      <c r="D20" s="235" t="str">
        <f>+'01-FR-03 POA INSTITUCIONAL'!D17</f>
        <v>1.1.5 Atender y gestionar 53.992 peticiones y/o requerimientos presentados por la comunidad en garantía de derechos.</v>
      </c>
      <c r="E20" s="14">
        <f>+'01-FR-03 POA INSTITUCIONAL'!E17</f>
        <v>0.06</v>
      </c>
      <c r="F20" s="88">
        <f>+'01-FR-03 POA INSTITUCIONAL'!F17</f>
        <v>53992</v>
      </c>
      <c r="G20" s="88">
        <f>+'01-FR-03 POA INSTITUCIONAL'!M17</f>
        <v>19470</v>
      </c>
      <c r="H20" s="304">
        <f>+'01-FR-03 POA INSTITUCIONAL'!G17</f>
        <v>14307</v>
      </c>
      <c r="I20" s="304" t="str">
        <f>+'01-FR-03 POA INSTITUCIONAL'!H17</f>
        <v>Peticiones o requerimientos ciudadanos atendidos en garantía de derechos</v>
      </c>
      <c r="J20" s="304" t="s">
        <v>228</v>
      </c>
      <c r="K20" s="96" t="s">
        <v>196</v>
      </c>
      <c r="L20" s="162" t="s">
        <v>753</v>
      </c>
      <c r="M20" s="154" t="s">
        <v>193</v>
      </c>
      <c r="N20" s="154" t="s">
        <v>194</v>
      </c>
      <c r="O20" s="9"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P20" s="329">
        <v>984</v>
      </c>
      <c r="Q20" s="329"/>
      <c r="R20" s="329">
        <v>1677</v>
      </c>
      <c r="S20" s="329"/>
      <c r="T20" s="329">
        <v>1946</v>
      </c>
      <c r="U20" s="329"/>
      <c r="V20" s="286">
        <f t="shared" si="2"/>
        <v>4607</v>
      </c>
      <c r="W20" s="286">
        <f t="shared" si="2"/>
        <v>0</v>
      </c>
      <c r="X20" s="329">
        <v>1808</v>
      </c>
      <c r="Y20" s="329"/>
      <c r="Z20" s="329">
        <v>1853</v>
      </c>
      <c r="AA20" s="329"/>
      <c r="AB20" s="329">
        <v>1797</v>
      </c>
      <c r="AC20" s="329"/>
      <c r="AD20" s="286">
        <f t="shared" si="3"/>
        <v>5458</v>
      </c>
      <c r="AE20" s="286">
        <f t="shared" si="3"/>
        <v>0</v>
      </c>
      <c r="AF20" s="329">
        <v>1982</v>
      </c>
      <c r="AG20" s="329"/>
      <c r="AH20" s="329">
        <v>1774</v>
      </c>
      <c r="AI20" s="329"/>
      <c r="AJ20" s="329">
        <v>1702</v>
      </c>
      <c r="AK20" s="329"/>
      <c r="AL20" s="286">
        <f t="shared" si="4"/>
        <v>5458</v>
      </c>
      <c r="AM20" s="286">
        <f t="shared" si="4"/>
        <v>0</v>
      </c>
      <c r="AN20" s="329">
        <v>1758</v>
      </c>
      <c r="AO20" s="329"/>
      <c r="AP20" s="329">
        <v>1371</v>
      </c>
      <c r="AQ20" s="329"/>
      <c r="AR20" s="329">
        <v>818</v>
      </c>
      <c r="AS20" s="329"/>
      <c r="AT20" s="15">
        <f t="shared" si="5"/>
        <v>3947</v>
      </c>
      <c r="AU20" s="15">
        <f t="shared" si="5"/>
        <v>0</v>
      </c>
      <c r="AV20" s="179">
        <f t="shared" si="6"/>
        <v>19470</v>
      </c>
      <c r="AW20" s="248">
        <f t="shared" si="7"/>
        <v>0</v>
      </c>
      <c r="AX20" s="248">
        <f t="shared" si="8"/>
        <v>0</v>
      </c>
      <c r="AY20" s="248">
        <f t="shared" si="9"/>
        <v>0</v>
      </c>
      <c r="AZ20" s="248">
        <f t="shared" si="10"/>
        <v>0</v>
      </c>
      <c r="BA20" s="13">
        <f t="shared" si="11"/>
        <v>0</v>
      </c>
      <c r="BB20" s="13">
        <f t="shared" si="0"/>
        <v>0</v>
      </c>
      <c r="BC20" s="13">
        <f t="shared" si="0"/>
        <v>0</v>
      </c>
      <c r="BD20" s="13">
        <f t="shared" si="0"/>
        <v>0</v>
      </c>
      <c r="BE20" s="13">
        <f t="shared" si="1"/>
        <v>0</v>
      </c>
      <c r="BF20" s="13">
        <f t="shared" si="1"/>
        <v>0</v>
      </c>
      <c r="BG20" s="13">
        <f t="shared" si="1"/>
        <v>0</v>
      </c>
      <c r="BH20" s="13">
        <f t="shared" si="1"/>
        <v>0</v>
      </c>
    </row>
    <row r="21" spans="2:60" ht="189.75" customHeight="1">
      <c r="B21" s="532"/>
      <c r="C21" s="533"/>
      <c r="D21" s="235" t="str">
        <f>+'01-FR-03 POA INSTITUCIONAL'!D18</f>
        <v>1.1.6 Generar 80 espacios de mejora, de transferencia de conocimientos y buenas prácticas que permitan brindar una atención idónea a las personas que acuden a la Personería de Bogotá, D. C</v>
      </c>
      <c r="E21" s="14">
        <f>+'01-FR-03 POA INSTITUCIONAL'!E18</f>
        <v>0.01</v>
      </c>
      <c r="F21" s="88">
        <f>+'01-FR-03 POA INSTITUCIONAL'!F18</f>
        <v>80</v>
      </c>
      <c r="G21" s="88">
        <f>+'01-FR-03 POA INSTITUCIONAL'!M18</f>
        <v>20</v>
      </c>
      <c r="H21" s="304">
        <f>+'01-FR-03 POA INSTITUCIONAL'!G18</f>
        <v>20</v>
      </c>
      <c r="I21" s="304" t="str">
        <f>+'01-FR-03 POA INSTITUCIONAL'!H18</f>
        <v>Espacios de mejora y transferencia de conocimiento realizados</v>
      </c>
      <c r="J21" s="304" t="s">
        <v>220</v>
      </c>
      <c r="K21" s="96" t="s">
        <v>198</v>
      </c>
      <c r="L21" s="162" t="s">
        <v>199</v>
      </c>
      <c r="M21" s="154" t="s">
        <v>193</v>
      </c>
      <c r="N21" s="154" t="s">
        <v>194</v>
      </c>
      <c r="O21" s="9" t="str">
        <f>+'01-FR-03 POA INSTITUCIONAL'!J18</f>
        <v>P.D. para la Coordinación del MP y DDHH y sus dependencias adscritas.</v>
      </c>
      <c r="P21" s="329">
        <v>0</v>
      </c>
      <c r="Q21" s="329"/>
      <c r="R21" s="329">
        <v>0</v>
      </c>
      <c r="S21" s="329"/>
      <c r="T21" s="329">
        <v>0</v>
      </c>
      <c r="U21" s="329"/>
      <c r="V21" s="286">
        <f t="shared" si="2"/>
        <v>0</v>
      </c>
      <c r="W21" s="286">
        <f t="shared" si="2"/>
        <v>0</v>
      </c>
      <c r="X21" s="329">
        <v>0</v>
      </c>
      <c r="Y21" s="329"/>
      <c r="Z21" s="329">
        <v>0</v>
      </c>
      <c r="AA21" s="329"/>
      <c r="AB21" s="329">
        <v>7</v>
      </c>
      <c r="AC21" s="329"/>
      <c r="AD21" s="286">
        <f t="shared" si="3"/>
        <v>7</v>
      </c>
      <c r="AE21" s="286">
        <f t="shared" si="3"/>
        <v>0</v>
      </c>
      <c r="AF21" s="329">
        <v>3</v>
      </c>
      <c r="AG21" s="329"/>
      <c r="AH21" s="329">
        <v>0</v>
      </c>
      <c r="AI21" s="329"/>
      <c r="AJ21" s="330">
        <v>6</v>
      </c>
      <c r="AK21" s="330"/>
      <c r="AL21" s="286">
        <f t="shared" si="4"/>
        <v>9</v>
      </c>
      <c r="AM21" s="286">
        <f t="shared" si="4"/>
        <v>0</v>
      </c>
      <c r="AN21" s="329">
        <v>4</v>
      </c>
      <c r="AO21" s="329"/>
      <c r="AP21" s="329">
        <v>0</v>
      </c>
      <c r="AQ21" s="329"/>
      <c r="AR21" s="329">
        <v>0</v>
      </c>
      <c r="AS21" s="329"/>
      <c r="AT21" s="15">
        <f t="shared" si="5"/>
        <v>4</v>
      </c>
      <c r="AU21" s="15">
        <f t="shared" si="5"/>
        <v>0</v>
      </c>
      <c r="AV21" s="179">
        <f t="shared" si="6"/>
        <v>20</v>
      </c>
      <c r="AW21" s="248">
        <f t="shared" si="7"/>
        <v>0</v>
      </c>
      <c r="AX21" s="248">
        <f t="shared" si="8"/>
        <v>0</v>
      </c>
      <c r="AY21" s="248">
        <f t="shared" si="9"/>
        <v>0</v>
      </c>
      <c r="AZ21" s="248">
        <f t="shared" si="10"/>
        <v>0</v>
      </c>
      <c r="BA21" s="13">
        <f t="shared" si="11"/>
        <v>0</v>
      </c>
      <c r="BB21" s="13">
        <f t="shared" si="0"/>
        <v>0</v>
      </c>
      <c r="BC21" s="13">
        <f t="shared" si="0"/>
        <v>0</v>
      </c>
      <c r="BD21" s="13">
        <f t="shared" si="0"/>
        <v>0</v>
      </c>
      <c r="BE21" s="13">
        <f t="shared" si="1"/>
        <v>0</v>
      </c>
      <c r="BF21" s="13">
        <f t="shared" si="1"/>
        <v>0</v>
      </c>
      <c r="BG21" s="13">
        <f t="shared" si="1"/>
        <v>0</v>
      </c>
      <c r="BH21" s="13">
        <f t="shared" si="1"/>
        <v>0</v>
      </c>
    </row>
    <row r="22" spans="2:60" ht="160.5" customHeight="1">
      <c r="B22" s="532"/>
      <c r="C22" s="533"/>
      <c r="D22" s="235" t="str">
        <f>+'01-FR-03 POA INSTITUCIONAL'!D19</f>
        <v>1.1.7 Entregar en un termino menor a los cinco (5) días hábiles, mas del 95% de las solicitudes de elaboración de tutelas, desacatos e impugnaciones que realicen las personas en el Distrito Capital.</v>
      </c>
      <c r="E22" s="14">
        <f>+'01-FR-03 POA INSTITUCIONAL'!E19</f>
        <v>0.01</v>
      </c>
      <c r="F22" s="88" t="str">
        <f>+'01-FR-03 POA INSTITUCIONAL'!F19</f>
        <v>&gt;=95%</v>
      </c>
      <c r="G22" s="88" t="str">
        <f>+'01-FR-03 POA INSTITUCIONAL'!M19</f>
        <v>&gt;=95%</v>
      </c>
      <c r="H22" s="304" t="str">
        <f>+'01-FR-03 POA INSTITUCIONAL'!G19</f>
        <v>S.I.</v>
      </c>
      <c r="I22" s="304" t="str">
        <f>+'01-FR-03 POA INSTITUCIONAL'!H19</f>
        <v>Porcentaje de Acciones de Tutela, Desacatos e Impugnaciones Entregadas en un Termino Menor a Cinco (5) Días Hábiles</v>
      </c>
      <c r="J22" s="304" t="s">
        <v>221</v>
      </c>
      <c r="K22" s="96" t="s">
        <v>200</v>
      </c>
      <c r="L22" s="304" t="s">
        <v>201</v>
      </c>
      <c r="M22" s="154" t="s">
        <v>193</v>
      </c>
      <c r="N22" s="154" t="s">
        <v>194</v>
      </c>
      <c r="O22" s="9" t="str">
        <f>+'01-FR-03 POA INSTITUCIONAL'!J19</f>
        <v>P.D. para Asuntos Jurisdiccionales, Víctimas y Penal II.
P.D. para la Coordinación de la Gestión de Personerías Locales y sus Personerías Locales adscritas</v>
      </c>
      <c r="P22" s="332">
        <v>0.95</v>
      </c>
      <c r="Q22" s="329"/>
      <c r="R22" s="332">
        <v>0.95</v>
      </c>
      <c r="S22" s="329"/>
      <c r="T22" s="332">
        <v>0.95</v>
      </c>
      <c r="U22" s="329"/>
      <c r="V22" s="287">
        <f>IFERROR(AVERAGE(P22,R22,T22),0)</f>
        <v>0.94999999999999984</v>
      </c>
      <c r="W22" s="287">
        <f>IFERROR(AVERAGE(Q22,S22,U22),0)</f>
        <v>0</v>
      </c>
      <c r="X22" s="332">
        <v>0.95</v>
      </c>
      <c r="Y22" s="333"/>
      <c r="Z22" s="332">
        <v>0.95</v>
      </c>
      <c r="AA22" s="333"/>
      <c r="AB22" s="332">
        <v>0.95</v>
      </c>
      <c r="AC22" s="329"/>
      <c r="AD22" s="287">
        <f>IFERROR(AVERAGE(X22,Z22,AB22),0)</f>
        <v>0.94999999999999984</v>
      </c>
      <c r="AE22" s="287">
        <f>IFERROR(AVERAGE(Y22,AA22,AC22),0)</f>
        <v>0</v>
      </c>
      <c r="AF22" s="332">
        <v>0.95</v>
      </c>
      <c r="AG22" s="333"/>
      <c r="AH22" s="332">
        <v>0.95</v>
      </c>
      <c r="AI22" s="333"/>
      <c r="AJ22" s="332">
        <v>0.95</v>
      </c>
      <c r="AK22" s="329"/>
      <c r="AL22" s="287">
        <f>IFERROR(AVERAGE(AF22,AH22,AJ22),0)</f>
        <v>0.94999999999999984</v>
      </c>
      <c r="AM22" s="287">
        <f>IFERROR(AVERAGE(AG22,AI22,AK22),0)</f>
        <v>0</v>
      </c>
      <c r="AN22" s="332">
        <v>0.95</v>
      </c>
      <c r="AO22" s="333"/>
      <c r="AP22" s="332">
        <v>0.95</v>
      </c>
      <c r="AQ22" s="333"/>
      <c r="AR22" s="332">
        <v>0.95</v>
      </c>
      <c r="AS22" s="329"/>
      <c r="AT22" s="16">
        <f>IFERROR(AVERAGE(AN22,AP22,AR22),0)</f>
        <v>0.94999999999999984</v>
      </c>
      <c r="AU22" s="16">
        <f>IFERROR(AVERAGE(AO22,AQ22,AS22),0)</f>
        <v>0</v>
      </c>
      <c r="AV22" s="16">
        <f>IFERROR(AVERAGE(P22,R22,T22,X22,Z22,AB22,AF22,AH22,AJ22,AN22,AP22,AR22),0)</f>
        <v>0.94999999999999984</v>
      </c>
      <c r="AW22" s="248">
        <f>W22</f>
        <v>0</v>
      </c>
      <c r="AX22" s="248">
        <f>AE22</f>
        <v>0</v>
      </c>
      <c r="AY22" s="248">
        <f>AM22</f>
        <v>0</v>
      </c>
      <c r="AZ22" s="248">
        <f>AU22</f>
        <v>0</v>
      </c>
      <c r="BA22" s="13">
        <f t="shared" ref="BA22" si="12">IF(AND(AW22&gt;0,$AV22&gt;0),AW22/$AV22,0)</f>
        <v>0</v>
      </c>
      <c r="BB22" s="13">
        <f t="shared" ref="BB22" si="13">IF(AND(AX22&gt;0,$AV22&gt;0),AX22/$AV22,0)</f>
        <v>0</v>
      </c>
      <c r="BC22" s="13">
        <f t="shared" ref="BC22" si="14">IF(AND(AY22&gt;0,$AV22&gt;0),AY22/$AV22,0)</f>
        <v>0</v>
      </c>
      <c r="BD22" s="13">
        <f t="shared" ref="BD22" si="15">IF(AND(AZ22&gt;0,$AV22&gt;0),AZ22/$AV22,0)</f>
        <v>0</v>
      </c>
      <c r="BE22" s="13">
        <f t="shared" ref="BE22" si="16">(IF(AND(AW22&gt;0,$AV22&gt;0),AW22/$AV22,0))*$E22</f>
        <v>0</v>
      </c>
      <c r="BF22" s="13">
        <f t="shared" ref="BF22" si="17">(IF(AND(AX22&gt;0,$AV22&gt;0),AX22/$AV22,0))*$E22</f>
        <v>0</v>
      </c>
      <c r="BG22" s="13">
        <f t="shared" ref="BG22" si="18">(IF(AND(AY22&gt;0,$AV22&gt;0),AY22/$AV22,0))*$E22</f>
        <v>0</v>
      </c>
      <c r="BH22" s="13">
        <f t="shared" ref="BH22" si="19">(IF(AND(AZ22&gt;0,$AV22&gt;0),AZ22/$AV22,0))*$E22</f>
        <v>0</v>
      </c>
    </row>
    <row r="23" spans="2:60" ht="138.75" customHeight="1">
      <c r="B23" s="532"/>
      <c r="C23" s="533"/>
      <c r="D23" s="235"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3" s="14">
        <f>+'01-FR-03 POA INSTITUCIONAL'!E20</f>
        <v>0.02</v>
      </c>
      <c r="F23" s="88">
        <f>+'01-FR-03 POA INSTITUCIONAL'!F20</f>
        <v>19500</v>
      </c>
      <c r="G23" s="88">
        <f>+'01-FR-03 POA INSTITUCIONAL'!M20</f>
        <v>6500</v>
      </c>
      <c r="H23" s="304">
        <f>+'01-FR-03 POA INSTITUCIONAL'!G20</f>
        <v>5000</v>
      </c>
      <c r="I23" s="304" t="str">
        <f>+'01-FR-03 POA INSTITUCIONAL'!H20</f>
        <v>Audiencias Publicas Realizadas con Asistencia del Ministerio Público</v>
      </c>
      <c r="J23" s="304" t="s">
        <v>222</v>
      </c>
      <c r="K23" s="96" t="s">
        <v>202</v>
      </c>
      <c r="L23" s="162" t="s">
        <v>754</v>
      </c>
      <c r="M23" s="154" t="s">
        <v>193</v>
      </c>
      <c r="N23" s="154" t="s">
        <v>194</v>
      </c>
      <c r="O23" s="9" t="str">
        <f>+'01-FR-03 POA INSTITUCIONAL'!J20</f>
        <v>P.D. para la Coordinación de la Gestión de Personerías Locales y sus Personerías Locales adscritas</v>
      </c>
      <c r="P23" s="330">
        <v>0</v>
      </c>
      <c r="Q23" s="329"/>
      <c r="R23" s="330">
        <v>650</v>
      </c>
      <c r="S23" s="329"/>
      <c r="T23" s="330">
        <v>650</v>
      </c>
      <c r="U23" s="329"/>
      <c r="V23" s="286">
        <f t="shared" si="2"/>
        <v>1300</v>
      </c>
      <c r="W23" s="286">
        <f t="shared" si="2"/>
        <v>0</v>
      </c>
      <c r="X23" s="330">
        <v>650</v>
      </c>
      <c r="Y23" s="329"/>
      <c r="Z23" s="330">
        <v>650</v>
      </c>
      <c r="AA23" s="329"/>
      <c r="AB23" s="330">
        <v>650</v>
      </c>
      <c r="AC23" s="329"/>
      <c r="AD23" s="286">
        <f t="shared" si="3"/>
        <v>1950</v>
      </c>
      <c r="AE23" s="286">
        <f t="shared" si="3"/>
        <v>0</v>
      </c>
      <c r="AF23" s="330">
        <v>650</v>
      </c>
      <c r="AG23" s="329"/>
      <c r="AH23" s="330">
        <v>650</v>
      </c>
      <c r="AI23" s="329"/>
      <c r="AJ23" s="330">
        <v>650</v>
      </c>
      <c r="AK23" s="329"/>
      <c r="AL23" s="286">
        <f t="shared" si="4"/>
        <v>1950</v>
      </c>
      <c r="AM23" s="286">
        <f t="shared" si="4"/>
        <v>0</v>
      </c>
      <c r="AN23" s="330">
        <v>650</v>
      </c>
      <c r="AO23" s="329"/>
      <c r="AP23" s="330">
        <v>650</v>
      </c>
      <c r="AQ23" s="329"/>
      <c r="AR23" s="329">
        <v>0</v>
      </c>
      <c r="AS23" s="329"/>
      <c r="AT23" s="15">
        <f t="shared" si="5"/>
        <v>1300</v>
      </c>
      <c r="AU23" s="15">
        <f t="shared" si="5"/>
        <v>0</v>
      </c>
      <c r="AV23" s="179">
        <f t="shared" si="6"/>
        <v>6500</v>
      </c>
      <c r="AW23" s="248">
        <f t="shared" si="7"/>
        <v>0</v>
      </c>
      <c r="AX23" s="248">
        <f t="shared" si="8"/>
        <v>0</v>
      </c>
      <c r="AY23" s="248">
        <f t="shared" si="9"/>
        <v>0</v>
      </c>
      <c r="AZ23" s="248">
        <f t="shared" si="10"/>
        <v>0</v>
      </c>
      <c r="BA23" s="13">
        <f t="shared" si="11"/>
        <v>0</v>
      </c>
      <c r="BB23" s="13">
        <f t="shared" si="0"/>
        <v>0</v>
      </c>
      <c r="BC23" s="13">
        <f t="shared" si="0"/>
        <v>0</v>
      </c>
      <c r="BD23" s="13">
        <f t="shared" si="0"/>
        <v>0</v>
      </c>
      <c r="BE23" s="13">
        <f t="shared" ref="BE23:BE35" si="20">(IF(AND(AW23&gt;0,$AV23&gt;0),AW23/$AV23,0))*$E23</f>
        <v>0</v>
      </c>
      <c r="BF23" s="13">
        <f t="shared" ref="BF23:BF35" si="21">(IF(AND(AX23&gt;0,$AV23&gt;0),AX23/$AV23,0))*$E23</f>
        <v>0</v>
      </c>
      <c r="BG23" s="13">
        <f t="shared" ref="BG23:BG35" si="22">(IF(AND(AY23&gt;0,$AV23&gt;0),AY23/$AV23,0))*$E23</f>
        <v>0</v>
      </c>
      <c r="BH23" s="13">
        <f t="shared" ref="BH23:BH35" si="23">(IF(AND(AZ23&gt;0,$AV23&gt;0),AZ23/$AV23,0))*$E23</f>
        <v>0</v>
      </c>
    </row>
    <row r="24" spans="2:60" ht="236.25" customHeight="1">
      <c r="B24" s="532"/>
      <c r="C24" s="533"/>
      <c r="D24" s="235" t="str">
        <f>+'01-FR-03 POA INSTITUCIONAL'!D21</f>
        <v>1.1.9 Realizar 9.000 intervenciones de manera oportuna para evitar situaciones de caducidad y perdida de fuerza ejecutoria en las actuaciones administrativas y policivas</v>
      </c>
      <c r="E24" s="14">
        <f>+'01-FR-03 POA INSTITUCIONAL'!E21</f>
        <v>0.01</v>
      </c>
      <c r="F24" s="88">
        <f>+'01-FR-03 POA INSTITUCIONAL'!F21</f>
        <v>9000</v>
      </c>
      <c r="G24" s="88">
        <f>+'01-FR-03 POA INSTITUCIONAL'!M21</f>
        <v>2000</v>
      </c>
      <c r="H24" s="304">
        <f>+'01-FR-03 POA INSTITUCIONAL'!G21</f>
        <v>3000</v>
      </c>
      <c r="I24" s="304" t="str">
        <f>+'01-FR-03 POA INSTITUCIONAL'!H21</f>
        <v>Intervenciones realizadas oportunamente para evitar la caducidad y perdida de fuerza ejecutoria (Impulsos procesales)</v>
      </c>
      <c r="J24" s="304" t="s">
        <v>230</v>
      </c>
      <c r="K24" s="96" t="s">
        <v>203</v>
      </c>
      <c r="L24" s="162" t="s">
        <v>756</v>
      </c>
      <c r="M24" s="154" t="s">
        <v>193</v>
      </c>
      <c r="N24" s="154" t="s">
        <v>194</v>
      </c>
      <c r="O24" s="9" t="str">
        <f>+'01-FR-03 POA INSTITUCIONAL'!J21</f>
        <v>P.D. para la Coordinación de la Gestión de Personerías Locales y sus Personerías Locales adscritas</v>
      </c>
      <c r="P24" s="330">
        <v>0</v>
      </c>
      <c r="Q24" s="329"/>
      <c r="R24" s="330">
        <v>200</v>
      </c>
      <c r="S24" s="329"/>
      <c r="T24" s="330">
        <v>200</v>
      </c>
      <c r="U24" s="329"/>
      <c r="V24" s="286">
        <f t="shared" si="2"/>
        <v>400</v>
      </c>
      <c r="W24" s="286">
        <f t="shared" si="2"/>
        <v>0</v>
      </c>
      <c r="X24" s="330">
        <v>200</v>
      </c>
      <c r="Y24" s="329"/>
      <c r="Z24" s="330">
        <v>200</v>
      </c>
      <c r="AA24" s="329"/>
      <c r="AB24" s="330">
        <v>200</v>
      </c>
      <c r="AC24" s="330"/>
      <c r="AD24" s="286">
        <f t="shared" si="3"/>
        <v>600</v>
      </c>
      <c r="AE24" s="286">
        <f t="shared" si="3"/>
        <v>0</v>
      </c>
      <c r="AF24" s="330">
        <v>200</v>
      </c>
      <c r="AG24" s="329"/>
      <c r="AH24" s="330">
        <v>200</v>
      </c>
      <c r="AI24" s="329"/>
      <c r="AJ24" s="330">
        <v>200</v>
      </c>
      <c r="AK24" s="330"/>
      <c r="AL24" s="286">
        <f t="shared" si="4"/>
        <v>600</v>
      </c>
      <c r="AM24" s="286">
        <f t="shared" si="4"/>
        <v>0</v>
      </c>
      <c r="AN24" s="330">
        <v>200</v>
      </c>
      <c r="AO24" s="329"/>
      <c r="AP24" s="330">
        <v>200</v>
      </c>
      <c r="AQ24" s="329"/>
      <c r="AR24" s="329">
        <v>0</v>
      </c>
      <c r="AS24" s="329"/>
      <c r="AT24" s="15">
        <f t="shared" si="5"/>
        <v>400</v>
      </c>
      <c r="AU24" s="15">
        <f t="shared" si="5"/>
        <v>0</v>
      </c>
      <c r="AV24" s="179">
        <f t="shared" si="6"/>
        <v>2000</v>
      </c>
      <c r="AW24" s="248">
        <f t="shared" si="7"/>
        <v>0</v>
      </c>
      <c r="AX24" s="248">
        <f t="shared" si="8"/>
        <v>0</v>
      </c>
      <c r="AY24" s="248">
        <f t="shared" si="9"/>
        <v>0</v>
      </c>
      <c r="AZ24" s="248">
        <f t="shared" si="10"/>
        <v>0</v>
      </c>
      <c r="BA24" s="13">
        <f t="shared" si="11"/>
        <v>0</v>
      </c>
      <c r="BB24" s="13">
        <f t="shared" si="0"/>
        <v>0</v>
      </c>
      <c r="BC24" s="13">
        <f t="shared" si="0"/>
        <v>0</v>
      </c>
      <c r="BD24" s="13">
        <f t="shared" si="0"/>
        <v>0</v>
      </c>
      <c r="BE24" s="13">
        <f t="shared" si="20"/>
        <v>0</v>
      </c>
      <c r="BF24" s="13">
        <f t="shared" si="21"/>
        <v>0</v>
      </c>
      <c r="BG24" s="13">
        <f t="shared" si="22"/>
        <v>0</v>
      </c>
      <c r="BH24" s="13">
        <f t="shared" si="23"/>
        <v>0</v>
      </c>
    </row>
    <row r="25" spans="2:60" ht="136.5" customHeight="1">
      <c r="B25" s="532"/>
      <c r="C25" s="533"/>
      <c r="D25" s="235" t="str">
        <f>+'01-FR-03 POA INSTITUCIONAL'!D22</f>
        <v>1.1.10 Impulsar 1.800 expedientes que contengan orden de policía (MULTA) en firme y ejecutoriada, para que se efectúen cobros persuasivos y/o se de traslado para el cobro coactivo.</v>
      </c>
      <c r="E25" s="14">
        <f>+'01-FR-03 POA INSTITUCIONAL'!E22</f>
        <v>0.01</v>
      </c>
      <c r="F25" s="88">
        <f>+'01-FR-03 POA INSTITUCIONAL'!F22</f>
        <v>1800</v>
      </c>
      <c r="G25" s="88">
        <f>+'01-FR-03 POA INSTITUCIONAL'!M22</f>
        <v>300</v>
      </c>
      <c r="H25" s="304">
        <f>+'01-FR-03 POA INSTITUCIONAL'!G22</f>
        <v>700</v>
      </c>
      <c r="I25" s="304" t="str">
        <f>+'01-FR-03 POA INSTITUCIONAL'!H22</f>
        <v>Expedientes con impulso procesal para la gestión de multas</v>
      </c>
      <c r="J25" s="304" t="s">
        <v>642</v>
      </c>
      <c r="K25" s="96" t="s">
        <v>204</v>
      </c>
      <c r="L25" s="162" t="s">
        <v>758</v>
      </c>
      <c r="M25" s="154" t="s">
        <v>193</v>
      </c>
      <c r="N25" s="154" t="s">
        <v>194</v>
      </c>
      <c r="O25" s="9" t="str">
        <f>+'01-FR-03 POA INSTITUCIONAL'!J22</f>
        <v>P.D. para la Coordinación de la Gestión de Personerías Locales y sus Personerías Locales adscritas</v>
      </c>
      <c r="P25" s="330">
        <v>0</v>
      </c>
      <c r="Q25" s="330"/>
      <c r="R25" s="330">
        <v>30</v>
      </c>
      <c r="S25" s="330"/>
      <c r="T25" s="330">
        <v>30</v>
      </c>
      <c r="U25" s="330"/>
      <c r="V25" s="286">
        <f t="shared" si="2"/>
        <v>60</v>
      </c>
      <c r="W25" s="286">
        <f t="shared" si="2"/>
        <v>0</v>
      </c>
      <c r="X25" s="330">
        <v>30</v>
      </c>
      <c r="Y25" s="330"/>
      <c r="Z25" s="330">
        <v>30</v>
      </c>
      <c r="AA25" s="330"/>
      <c r="AB25" s="330">
        <v>30</v>
      </c>
      <c r="AC25" s="330"/>
      <c r="AD25" s="286">
        <f t="shared" si="3"/>
        <v>90</v>
      </c>
      <c r="AE25" s="286">
        <f t="shared" si="3"/>
        <v>0</v>
      </c>
      <c r="AF25" s="330">
        <v>30</v>
      </c>
      <c r="AG25" s="329"/>
      <c r="AH25" s="330">
        <v>30</v>
      </c>
      <c r="AI25" s="329"/>
      <c r="AJ25" s="330">
        <v>30</v>
      </c>
      <c r="AK25" s="330"/>
      <c r="AL25" s="286">
        <f t="shared" si="4"/>
        <v>90</v>
      </c>
      <c r="AM25" s="286">
        <f t="shared" si="4"/>
        <v>0</v>
      </c>
      <c r="AN25" s="329">
        <v>30</v>
      </c>
      <c r="AO25" s="329"/>
      <c r="AP25" s="329">
        <v>30</v>
      </c>
      <c r="AQ25" s="329"/>
      <c r="AR25" s="329">
        <v>0</v>
      </c>
      <c r="AS25" s="329"/>
      <c r="AT25" s="15">
        <f t="shared" si="5"/>
        <v>60</v>
      </c>
      <c r="AU25" s="15">
        <f t="shared" si="5"/>
        <v>0</v>
      </c>
      <c r="AV25" s="179">
        <f t="shared" si="6"/>
        <v>300</v>
      </c>
      <c r="AW25" s="248">
        <f t="shared" si="7"/>
        <v>0</v>
      </c>
      <c r="AX25" s="248">
        <f t="shared" si="8"/>
        <v>0</v>
      </c>
      <c r="AY25" s="248">
        <f t="shared" si="9"/>
        <v>0</v>
      </c>
      <c r="AZ25" s="248">
        <f t="shared" si="10"/>
        <v>0</v>
      </c>
      <c r="BA25" s="13">
        <f t="shared" si="11"/>
        <v>0</v>
      </c>
      <c r="BB25" s="13">
        <f t="shared" si="0"/>
        <v>0</v>
      </c>
      <c r="BC25" s="13">
        <f t="shared" si="0"/>
        <v>0</v>
      </c>
      <c r="BD25" s="13">
        <f t="shared" si="0"/>
        <v>0</v>
      </c>
      <c r="BE25" s="13">
        <f t="shared" si="20"/>
        <v>0</v>
      </c>
      <c r="BF25" s="13">
        <f t="shared" si="21"/>
        <v>0</v>
      </c>
      <c r="BG25" s="13">
        <f t="shared" si="22"/>
        <v>0</v>
      </c>
      <c r="BH25" s="13">
        <f t="shared" si="23"/>
        <v>0</v>
      </c>
    </row>
    <row r="26" spans="2:60" ht="196.5" customHeight="1">
      <c r="B26" s="532"/>
      <c r="C26" s="460"/>
      <c r="D26" s="235" t="str">
        <f>+'01-FR-03 POA INSTITUCIONAL'!D23</f>
        <v>1.1.11 Establecer de forma periódica, 40 estados de la vulneración de  los derechos humanos en las localidades, dando a conocer a las Entidades correspondientes los hechos observados que requieren su intervención.</v>
      </c>
      <c r="E26" s="14">
        <f>+'01-FR-03 POA INSTITUCIONAL'!E23</f>
        <v>0.01</v>
      </c>
      <c r="F26" s="88">
        <f>+'01-FR-03 POA INSTITUCIONAL'!F23</f>
        <v>40</v>
      </c>
      <c r="G26" s="88">
        <f>+'01-FR-03 POA INSTITUCIONAL'!M23</f>
        <v>20</v>
      </c>
      <c r="H26" s="304" t="str">
        <f>+'01-FR-03 POA INSTITUCIONAL'!G23</f>
        <v>S.I.</v>
      </c>
      <c r="I26" s="304" t="str">
        <f>+'01-FR-03 POA INSTITUCIONAL'!H23</f>
        <v>Estados de vulneración establecidos</v>
      </c>
      <c r="J26" s="304" t="s">
        <v>234</v>
      </c>
      <c r="K26" s="96" t="s">
        <v>205</v>
      </c>
      <c r="L26" s="162" t="s">
        <v>766</v>
      </c>
      <c r="M26" s="154" t="s">
        <v>193</v>
      </c>
      <c r="N26" s="154" t="s">
        <v>194</v>
      </c>
      <c r="O26" s="9" t="str">
        <f>+'01-FR-03 POA INSTITUCIONAL'!J23</f>
        <v>P.D. para la Coordinación de la Gestión de Personerías Locales y sus Personerías Locales adscritas</v>
      </c>
      <c r="P26" s="329">
        <v>0</v>
      </c>
      <c r="Q26" s="329"/>
      <c r="R26" s="329">
        <v>0</v>
      </c>
      <c r="S26" s="329"/>
      <c r="T26" s="329">
        <v>0</v>
      </c>
      <c r="U26" s="329"/>
      <c r="V26" s="286">
        <f t="shared" si="2"/>
        <v>0</v>
      </c>
      <c r="W26" s="286">
        <f t="shared" si="2"/>
        <v>0</v>
      </c>
      <c r="X26" s="329">
        <v>0</v>
      </c>
      <c r="Y26" s="329"/>
      <c r="Z26" s="329">
        <v>0</v>
      </c>
      <c r="AA26" s="329"/>
      <c r="AB26" s="329">
        <v>0</v>
      </c>
      <c r="AC26" s="329"/>
      <c r="AD26" s="286">
        <f t="shared" si="3"/>
        <v>0</v>
      </c>
      <c r="AE26" s="286">
        <f t="shared" si="3"/>
        <v>0</v>
      </c>
      <c r="AF26" s="329">
        <v>0</v>
      </c>
      <c r="AG26" s="329"/>
      <c r="AH26" s="329">
        <v>0</v>
      </c>
      <c r="AI26" s="329"/>
      <c r="AJ26" s="330">
        <v>0</v>
      </c>
      <c r="AK26" s="330"/>
      <c r="AL26" s="286">
        <f t="shared" si="4"/>
        <v>0</v>
      </c>
      <c r="AM26" s="286">
        <f t="shared" si="4"/>
        <v>0</v>
      </c>
      <c r="AN26" s="329">
        <v>20</v>
      </c>
      <c r="AO26" s="329"/>
      <c r="AP26" s="329">
        <v>0</v>
      </c>
      <c r="AQ26" s="329"/>
      <c r="AR26" s="329">
        <v>0</v>
      </c>
      <c r="AS26" s="329"/>
      <c r="AT26" s="15">
        <f t="shared" si="5"/>
        <v>20</v>
      </c>
      <c r="AU26" s="15">
        <f t="shared" si="5"/>
        <v>0</v>
      </c>
      <c r="AV26" s="179">
        <f t="shared" si="6"/>
        <v>20</v>
      </c>
      <c r="AW26" s="248">
        <f t="shared" si="7"/>
        <v>0</v>
      </c>
      <c r="AX26" s="248">
        <f t="shared" si="8"/>
        <v>0</v>
      </c>
      <c r="AY26" s="248">
        <f t="shared" si="9"/>
        <v>0</v>
      </c>
      <c r="AZ26" s="248">
        <f t="shared" si="10"/>
        <v>0</v>
      </c>
      <c r="BA26" s="13">
        <f t="shared" si="11"/>
        <v>0</v>
      </c>
      <c r="BB26" s="13">
        <f t="shared" si="0"/>
        <v>0</v>
      </c>
      <c r="BC26" s="13">
        <f t="shared" si="0"/>
        <v>0</v>
      </c>
      <c r="BD26" s="13">
        <f t="shared" si="0"/>
        <v>0</v>
      </c>
      <c r="BE26" s="13">
        <f t="shared" si="20"/>
        <v>0</v>
      </c>
      <c r="BF26" s="13">
        <f t="shared" si="21"/>
        <v>0</v>
      </c>
      <c r="BG26" s="13">
        <f t="shared" si="22"/>
        <v>0</v>
      </c>
      <c r="BH26" s="13">
        <f t="shared" si="23"/>
        <v>0</v>
      </c>
    </row>
    <row r="27" spans="2:60" ht="123" customHeight="1">
      <c r="B27" s="532"/>
      <c r="C27" s="459" t="str">
        <f>+'01-FR-03 POA INSTITUCIONAL'!C24</f>
        <v>1.2. Realizar 284.891 acciones que propendan por la efectiva defensa y garantía de los derechos de los sujetos de especial protección constitucional, con énfasis en las personas mayores, mujeres y la población migrante en el Distrito Capital</v>
      </c>
      <c r="D27" s="235" t="str">
        <f>+'01-FR-03 POA INSTITUCIONAL'!D24</f>
        <v>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14">
        <f>+'01-FR-03 POA INSTITUCIONAL'!E24</f>
        <v>0.75</v>
      </c>
      <c r="F27" s="88">
        <f>+'01-FR-03 POA INSTITUCIONAL'!F24</f>
        <v>231061</v>
      </c>
      <c r="G27" s="88">
        <f>+'01-FR-03 POA INSTITUCIONAL'!M24</f>
        <v>78131</v>
      </c>
      <c r="H27" s="304">
        <f>+'01-FR-03 POA INSTITUCIONAL'!G24</f>
        <v>62360</v>
      </c>
      <c r="I27" s="304" t="str">
        <f>+'01-FR-03 POA INSTITUCIONAL'!H24</f>
        <v>Personas sensibilizadas en el Distrito Capital</v>
      </c>
      <c r="J27" s="304" t="s">
        <v>223</v>
      </c>
      <c r="K27" s="96" t="s">
        <v>206</v>
      </c>
      <c r="L27" s="162" t="s">
        <v>767</v>
      </c>
      <c r="M27" s="154" t="s">
        <v>193</v>
      </c>
      <c r="N27" s="154" t="s">
        <v>194</v>
      </c>
      <c r="O27" s="9" t="str">
        <f>+'01-FR-03 POA INSTITUCIONAL'!J24</f>
        <v>P.D. para la Coordinación del MP y DDHH y sus dependencias adscritas
P.D. para la Coordinación de la Gestión de Personerías Locales y sus Personerías Locales adscritas</v>
      </c>
      <c r="P27" s="329">
        <v>250</v>
      </c>
      <c r="Q27" s="329"/>
      <c r="R27" s="329">
        <v>3743</v>
      </c>
      <c r="S27" s="329"/>
      <c r="T27" s="329">
        <v>8137</v>
      </c>
      <c r="U27" s="329"/>
      <c r="V27" s="286">
        <f t="shared" si="2"/>
        <v>12130</v>
      </c>
      <c r="W27" s="286">
        <f t="shared" si="2"/>
        <v>0</v>
      </c>
      <c r="X27" s="329">
        <v>8386</v>
      </c>
      <c r="Y27" s="329"/>
      <c r="Z27" s="329">
        <v>8436</v>
      </c>
      <c r="AA27" s="329"/>
      <c r="AB27" s="329">
        <v>6436</v>
      </c>
      <c r="AC27" s="329"/>
      <c r="AD27" s="286">
        <f t="shared" si="3"/>
        <v>23258</v>
      </c>
      <c r="AE27" s="286">
        <f t="shared" si="3"/>
        <v>0</v>
      </c>
      <c r="AF27" s="329">
        <v>8444</v>
      </c>
      <c r="AG27" s="329"/>
      <c r="AH27" s="329">
        <v>8448</v>
      </c>
      <c r="AI27" s="329"/>
      <c r="AJ27" s="329">
        <v>8448</v>
      </c>
      <c r="AK27" s="329"/>
      <c r="AL27" s="286">
        <f t="shared" si="4"/>
        <v>25340</v>
      </c>
      <c r="AM27" s="286">
        <f t="shared" si="4"/>
        <v>0</v>
      </c>
      <c r="AN27" s="329">
        <v>8448</v>
      </c>
      <c r="AO27" s="329"/>
      <c r="AP27" s="329">
        <v>8445</v>
      </c>
      <c r="AQ27" s="329"/>
      <c r="AR27" s="329">
        <v>510</v>
      </c>
      <c r="AS27" s="329"/>
      <c r="AT27" s="15">
        <f t="shared" si="5"/>
        <v>17403</v>
      </c>
      <c r="AU27" s="15">
        <f t="shared" si="5"/>
        <v>0</v>
      </c>
      <c r="AV27" s="179">
        <f t="shared" si="6"/>
        <v>78131</v>
      </c>
      <c r="AW27" s="248">
        <f t="shared" si="7"/>
        <v>0</v>
      </c>
      <c r="AX27" s="248">
        <f t="shared" si="8"/>
        <v>0</v>
      </c>
      <c r="AY27" s="248">
        <f t="shared" si="9"/>
        <v>0</v>
      </c>
      <c r="AZ27" s="248">
        <f t="shared" si="10"/>
        <v>0</v>
      </c>
      <c r="BA27" s="13">
        <f t="shared" si="11"/>
        <v>0</v>
      </c>
      <c r="BB27" s="13">
        <f t="shared" si="0"/>
        <v>0</v>
      </c>
      <c r="BC27" s="13">
        <f t="shared" si="0"/>
        <v>0</v>
      </c>
      <c r="BD27" s="13">
        <f t="shared" si="0"/>
        <v>0</v>
      </c>
      <c r="BE27" s="13">
        <f t="shared" si="20"/>
        <v>0</v>
      </c>
      <c r="BF27" s="13">
        <f t="shared" si="21"/>
        <v>0</v>
      </c>
      <c r="BG27" s="13">
        <f t="shared" si="22"/>
        <v>0</v>
      </c>
      <c r="BH27" s="13">
        <f t="shared" si="23"/>
        <v>0</v>
      </c>
    </row>
    <row r="28" spans="2:60" ht="144.75" customHeight="1">
      <c r="B28" s="532"/>
      <c r="C28" s="533"/>
      <c r="D28" s="235" t="str">
        <f>+'01-FR-03 POA INSTITUCIONAL'!D25</f>
        <v>1.2.2 Adelantar 22.448 acciones necesarias en favor de la población víctima del conflicto armado interno mediante el apoyo jurídico, la atención psicosocial, la gestión para acceso a derechos, la toma de declaraciones y la elaboración de derechos de petición.</v>
      </c>
      <c r="E28" s="14">
        <f>+'01-FR-03 POA INSTITUCIONAL'!E25</f>
        <v>0.12</v>
      </c>
      <c r="F28" s="88">
        <f>+'01-FR-03 POA INSTITUCIONAL'!F25</f>
        <v>22448</v>
      </c>
      <c r="G28" s="88">
        <f>+'01-FR-03 POA INSTITUCIONAL'!M25</f>
        <v>7188</v>
      </c>
      <c r="H28" s="304">
        <f>+'01-FR-03 POA INSTITUCIONAL'!G25</f>
        <v>5480</v>
      </c>
      <c r="I28" s="304" t="str">
        <f>+'01-FR-03 POA INSTITUCIONAL'!H25</f>
        <v>Acciones en favor de las víctimas del conflicto armado interno adelantadas</v>
      </c>
      <c r="J28" s="304" t="s">
        <v>224</v>
      </c>
      <c r="K28" s="96" t="s">
        <v>207</v>
      </c>
      <c r="L28" s="162" t="s">
        <v>768</v>
      </c>
      <c r="M28" s="154" t="s">
        <v>193</v>
      </c>
      <c r="N28" s="154" t="s">
        <v>194</v>
      </c>
      <c r="O28" s="9" t="str">
        <f>+'01-FR-03 POA INSTITUCIONAL'!J25</f>
        <v>P.D. para la Protección de las Víctimas del Conflicto Armado Interno
P.D. para la Coordinación de la Gestión de Personerías Locales y sus Personerías Locales adscritas</v>
      </c>
      <c r="P28" s="329">
        <v>296</v>
      </c>
      <c r="Q28" s="329"/>
      <c r="R28" s="329">
        <v>446</v>
      </c>
      <c r="S28" s="329"/>
      <c r="T28" s="329">
        <v>596</v>
      </c>
      <c r="U28" s="329"/>
      <c r="V28" s="286">
        <f t="shared" si="2"/>
        <v>1338</v>
      </c>
      <c r="W28" s="286">
        <f t="shared" si="2"/>
        <v>0</v>
      </c>
      <c r="X28" s="329">
        <v>696</v>
      </c>
      <c r="Y28" s="329"/>
      <c r="Z28" s="329">
        <v>736</v>
      </c>
      <c r="AA28" s="329"/>
      <c r="AB28" s="329">
        <v>736</v>
      </c>
      <c r="AC28" s="329"/>
      <c r="AD28" s="286">
        <f t="shared" si="3"/>
        <v>2168</v>
      </c>
      <c r="AE28" s="286">
        <f t="shared" si="3"/>
        <v>0</v>
      </c>
      <c r="AF28" s="329">
        <v>696</v>
      </c>
      <c r="AG28" s="329"/>
      <c r="AH28" s="329">
        <v>696</v>
      </c>
      <c r="AI28" s="329"/>
      <c r="AJ28" s="329">
        <v>696</v>
      </c>
      <c r="AK28" s="329"/>
      <c r="AL28" s="286">
        <f t="shared" si="4"/>
        <v>2088</v>
      </c>
      <c r="AM28" s="286">
        <f t="shared" si="4"/>
        <v>0</v>
      </c>
      <c r="AN28" s="329">
        <v>748</v>
      </c>
      <c r="AO28" s="329"/>
      <c r="AP28" s="329">
        <v>696</v>
      </c>
      <c r="AQ28" s="329"/>
      <c r="AR28" s="330">
        <v>150</v>
      </c>
      <c r="AS28" s="329"/>
      <c r="AT28" s="15">
        <f t="shared" si="5"/>
        <v>1594</v>
      </c>
      <c r="AU28" s="15">
        <f t="shared" si="5"/>
        <v>0</v>
      </c>
      <c r="AV28" s="179">
        <f t="shared" si="6"/>
        <v>7188</v>
      </c>
      <c r="AW28" s="248">
        <f t="shared" si="7"/>
        <v>0</v>
      </c>
      <c r="AX28" s="248">
        <f t="shared" si="8"/>
        <v>0</v>
      </c>
      <c r="AY28" s="248">
        <f t="shared" si="9"/>
        <v>0</v>
      </c>
      <c r="AZ28" s="248">
        <f t="shared" si="10"/>
        <v>0</v>
      </c>
      <c r="BA28" s="13">
        <f t="shared" si="11"/>
        <v>0</v>
      </c>
      <c r="BB28" s="13">
        <f t="shared" si="0"/>
        <v>0</v>
      </c>
      <c r="BC28" s="13">
        <f t="shared" si="0"/>
        <v>0</v>
      </c>
      <c r="BD28" s="13">
        <f t="shared" si="0"/>
        <v>0</v>
      </c>
      <c r="BE28" s="13">
        <f t="shared" si="20"/>
        <v>0</v>
      </c>
      <c r="BF28" s="13">
        <f t="shared" si="21"/>
        <v>0</v>
      </c>
      <c r="BG28" s="13">
        <f t="shared" si="22"/>
        <v>0</v>
      </c>
      <c r="BH28" s="13">
        <f t="shared" si="23"/>
        <v>0</v>
      </c>
    </row>
    <row r="29" spans="2:60" ht="150.6" customHeight="1">
      <c r="B29" s="532"/>
      <c r="C29" s="533"/>
      <c r="D29" s="235" t="str">
        <f>+'01-FR-03 POA INSTITUCIONAL'!D26</f>
        <v>1.2.3 Prevenir mediante la elaboración de 18.412 acciones constitucionales, la vulneración de derechos  con énfasis en sujetos de especial protección constitucional.</v>
      </c>
      <c r="E29" s="14">
        <f>+'01-FR-03 POA INSTITUCIONAL'!E26</f>
        <v>0.09</v>
      </c>
      <c r="F29" s="88">
        <f>+'01-FR-03 POA INSTITUCIONAL'!F26</f>
        <v>18412</v>
      </c>
      <c r="G29" s="88">
        <f>+'01-FR-03 POA INSTITUCIONAL'!M26</f>
        <v>5832</v>
      </c>
      <c r="H29" s="304">
        <f>+'01-FR-03 POA INSTITUCIONAL'!G26</f>
        <v>4790</v>
      </c>
      <c r="I29" s="304" t="str">
        <f>+'01-FR-03 POA INSTITUCIONAL'!H26</f>
        <v>Acciones constitucionales elaboradas para prevenir vulneración de derechos</v>
      </c>
      <c r="J29" s="304" t="s">
        <v>225</v>
      </c>
      <c r="K29" s="96" t="s">
        <v>208</v>
      </c>
      <c r="L29" s="162" t="s">
        <v>769</v>
      </c>
      <c r="M29" s="154" t="s">
        <v>193</v>
      </c>
      <c r="N29" s="154" t="s">
        <v>194</v>
      </c>
      <c r="O29" s="9" t="str">
        <f>+'01-FR-03 POA INSTITUCIONAL'!J26</f>
        <v>P.D. para Asuntos Jurisdiccionales y Víctimas.
P.D. para la Coordinación de la Gestión de Personerías Locales y sus Personerías Locales adscritas</v>
      </c>
      <c r="P29" s="329">
        <v>330</v>
      </c>
      <c r="Q29" s="329"/>
      <c r="R29" s="329">
        <v>483</v>
      </c>
      <c r="S29" s="329"/>
      <c r="T29" s="329">
        <v>494</v>
      </c>
      <c r="U29" s="329"/>
      <c r="V29" s="286">
        <f t="shared" si="2"/>
        <v>1307</v>
      </c>
      <c r="W29" s="286">
        <f t="shared" si="2"/>
        <v>0</v>
      </c>
      <c r="X29" s="329">
        <v>515</v>
      </c>
      <c r="Y29" s="329"/>
      <c r="Z29" s="329">
        <v>515</v>
      </c>
      <c r="AA29" s="329"/>
      <c r="AB29" s="329">
        <v>515</v>
      </c>
      <c r="AC29" s="329"/>
      <c r="AD29" s="286">
        <f t="shared" si="3"/>
        <v>1545</v>
      </c>
      <c r="AE29" s="286">
        <f t="shared" si="3"/>
        <v>0</v>
      </c>
      <c r="AF29" s="329">
        <v>515</v>
      </c>
      <c r="AG29" s="329"/>
      <c r="AH29" s="329">
        <v>525</v>
      </c>
      <c r="AI29" s="329"/>
      <c r="AJ29" s="329">
        <v>525</v>
      </c>
      <c r="AK29" s="329"/>
      <c r="AL29" s="286">
        <f t="shared" si="4"/>
        <v>1565</v>
      </c>
      <c r="AM29" s="286">
        <f t="shared" si="4"/>
        <v>0</v>
      </c>
      <c r="AN29" s="329">
        <v>525</v>
      </c>
      <c r="AO29" s="329"/>
      <c r="AP29" s="329">
        <v>525</v>
      </c>
      <c r="AQ29" s="329"/>
      <c r="AR29" s="329">
        <v>365</v>
      </c>
      <c r="AS29" s="329"/>
      <c r="AT29" s="15">
        <f t="shared" si="5"/>
        <v>1415</v>
      </c>
      <c r="AU29" s="15">
        <f t="shared" si="5"/>
        <v>0</v>
      </c>
      <c r="AV29" s="179">
        <f t="shared" si="6"/>
        <v>5832</v>
      </c>
      <c r="AW29" s="248">
        <f t="shared" si="7"/>
        <v>0</v>
      </c>
      <c r="AX29" s="248">
        <f t="shared" si="8"/>
        <v>0</v>
      </c>
      <c r="AY29" s="248">
        <f t="shared" si="9"/>
        <v>0</v>
      </c>
      <c r="AZ29" s="248">
        <f t="shared" si="10"/>
        <v>0</v>
      </c>
      <c r="BA29" s="13">
        <f t="shared" si="11"/>
        <v>0</v>
      </c>
      <c r="BB29" s="13">
        <f t="shared" si="0"/>
        <v>0</v>
      </c>
      <c r="BC29" s="13">
        <f t="shared" si="0"/>
        <v>0</v>
      </c>
      <c r="BD29" s="13">
        <f t="shared" si="0"/>
        <v>0</v>
      </c>
      <c r="BE29" s="13">
        <f t="shared" si="20"/>
        <v>0</v>
      </c>
      <c r="BF29" s="13">
        <f t="shared" si="21"/>
        <v>0</v>
      </c>
      <c r="BG29" s="13">
        <f t="shared" si="22"/>
        <v>0</v>
      </c>
      <c r="BH29" s="13">
        <f t="shared" si="23"/>
        <v>0</v>
      </c>
    </row>
    <row r="30" spans="2:60" ht="109.2" customHeight="1">
      <c r="B30" s="532"/>
      <c r="C30" s="533"/>
      <c r="D30" s="235" t="str">
        <f>+'01-FR-03 POA INSTITUCIONAL'!D27</f>
        <v>1.2.4 Fortalecer el ejercicio del ministerio público ante las comisarías de familia, verificando el cumplimiento a 3.154 medidas de protección que se imponen.</v>
      </c>
      <c r="E30" s="14">
        <f>+'01-FR-03 POA INSTITUCIONAL'!E27</f>
        <v>0.02</v>
      </c>
      <c r="F30" s="88">
        <f>+'01-FR-03 POA INSTITUCIONAL'!F27</f>
        <v>3154</v>
      </c>
      <c r="G30" s="88">
        <f>+'01-FR-03 POA INSTITUCIONAL'!M27</f>
        <v>814</v>
      </c>
      <c r="H30" s="304">
        <f>+'01-FR-03 POA INSTITUCIONAL'!G27</f>
        <v>940</v>
      </c>
      <c r="I30" s="304" t="str">
        <f>+'01-FR-03 POA INSTITUCIONAL'!H27</f>
        <v>Verificaciones de cumplimiento realizadas por el Ministerio Público a las medidas de protección impuestas por las Comisarías de Familia</v>
      </c>
      <c r="J30" s="304" t="s">
        <v>718</v>
      </c>
      <c r="K30" s="201" t="s">
        <v>719</v>
      </c>
      <c r="L30" s="162" t="s">
        <v>770</v>
      </c>
      <c r="M30" s="154" t="s">
        <v>193</v>
      </c>
      <c r="N30" s="154" t="s">
        <v>194</v>
      </c>
      <c r="O30" s="9" t="str">
        <f>+'01-FR-03 POA INSTITUCIONAL'!J27</f>
        <v>P.D. para la Familia y Sujetos de Especial Protección Constitucional</v>
      </c>
      <c r="P30" s="329">
        <v>0</v>
      </c>
      <c r="Q30" s="329"/>
      <c r="R30" s="329">
        <v>50</v>
      </c>
      <c r="S30" s="329"/>
      <c r="T30" s="329">
        <v>92</v>
      </c>
      <c r="U30" s="329"/>
      <c r="V30" s="286">
        <f t="shared" si="2"/>
        <v>142</v>
      </c>
      <c r="W30" s="286">
        <f t="shared" si="2"/>
        <v>0</v>
      </c>
      <c r="X30" s="329">
        <v>92</v>
      </c>
      <c r="Y30" s="329"/>
      <c r="Z30" s="329">
        <v>92</v>
      </c>
      <c r="AA30" s="329"/>
      <c r="AB30" s="329">
        <v>92</v>
      </c>
      <c r="AC30" s="329"/>
      <c r="AD30" s="286">
        <f t="shared" si="3"/>
        <v>276</v>
      </c>
      <c r="AE30" s="286">
        <f t="shared" si="3"/>
        <v>0</v>
      </c>
      <c r="AF30" s="329">
        <v>82</v>
      </c>
      <c r="AG30" s="329"/>
      <c r="AH30" s="329">
        <v>82</v>
      </c>
      <c r="AI30" s="329"/>
      <c r="AJ30" s="329">
        <v>81</v>
      </c>
      <c r="AK30" s="330"/>
      <c r="AL30" s="286">
        <f t="shared" si="4"/>
        <v>245</v>
      </c>
      <c r="AM30" s="286">
        <f t="shared" si="4"/>
        <v>0</v>
      </c>
      <c r="AN30" s="329">
        <v>81</v>
      </c>
      <c r="AO30" s="329"/>
      <c r="AP30" s="329">
        <v>70</v>
      </c>
      <c r="AQ30" s="329"/>
      <c r="AR30" s="329">
        <v>0</v>
      </c>
      <c r="AS30" s="329"/>
      <c r="AT30" s="15">
        <f t="shared" si="5"/>
        <v>151</v>
      </c>
      <c r="AU30" s="15">
        <f t="shared" si="5"/>
        <v>0</v>
      </c>
      <c r="AV30" s="179">
        <f t="shared" si="6"/>
        <v>814</v>
      </c>
      <c r="AW30" s="248">
        <f t="shared" si="7"/>
        <v>0</v>
      </c>
      <c r="AX30" s="248">
        <f t="shared" si="8"/>
        <v>0</v>
      </c>
      <c r="AY30" s="248">
        <f t="shared" si="9"/>
        <v>0</v>
      </c>
      <c r="AZ30" s="248">
        <f t="shared" si="10"/>
        <v>0</v>
      </c>
      <c r="BA30" s="13">
        <f t="shared" si="11"/>
        <v>0</v>
      </c>
      <c r="BB30" s="13">
        <f t="shared" si="0"/>
        <v>0</v>
      </c>
      <c r="BC30" s="13">
        <f t="shared" si="0"/>
        <v>0</v>
      </c>
      <c r="BD30" s="13">
        <f t="shared" si="0"/>
        <v>0</v>
      </c>
      <c r="BE30" s="13">
        <f t="shared" si="20"/>
        <v>0</v>
      </c>
      <c r="BF30" s="13">
        <f t="shared" si="21"/>
        <v>0</v>
      </c>
      <c r="BG30" s="13">
        <f t="shared" si="22"/>
        <v>0</v>
      </c>
      <c r="BH30" s="13">
        <f t="shared" si="23"/>
        <v>0</v>
      </c>
    </row>
    <row r="31" spans="2:60" ht="145.5" customHeight="1">
      <c r="B31" s="532"/>
      <c r="C31" s="533"/>
      <c r="D31" s="235" t="str">
        <f>+'01-FR-03 POA INSTITUCIONAL'!D28</f>
        <v>1.2.5 Participar en 9.024 comités, mesas y consejos interinstitucionales en garantía de derechos, con énfasis en temas relacionados con sujetos de especial protección constitucional, en particular, persona mayor, mujer y población migrante.</v>
      </c>
      <c r="E31" s="14">
        <f>+'01-FR-03 POA INSTITUCIONAL'!E28</f>
        <v>0.01</v>
      </c>
      <c r="F31" s="88">
        <f>+'01-FR-03 POA INSTITUCIONAL'!F28</f>
        <v>9024</v>
      </c>
      <c r="G31" s="88">
        <f>+'01-FR-03 POA INSTITUCIONAL'!M28</f>
        <v>2405</v>
      </c>
      <c r="H31" s="304">
        <f>+'01-FR-03 POA INSTITUCIONAL'!G28</f>
        <v>2802</v>
      </c>
      <c r="I31" s="304" t="str">
        <f>+'01-FR-03 POA INSTITUCIONAL'!H28</f>
        <v>Espacios Interinstitucionales con participación</v>
      </c>
      <c r="J31" s="304" t="s">
        <v>231</v>
      </c>
      <c r="K31" s="96" t="s">
        <v>209</v>
      </c>
      <c r="L31" s="162" t="s">
        <v>771</v>
      </c>
      <c r="M31" s="154" t="s">
        <v>193</v>
      </c>
      <c r="N31" s="154" t="s">
        <v>194</v>
      </c>
      <c r="O31" s="9"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329">
        <v>115</v>
      </c>
      <c r="Q31" s="329"/>
      <c r="R31" s="329">
        <v>213</v>
      </c>
      <c r="S31" s="329"/>
      <c r="T31" s="329">
        <v>216</v>
      </c>
      <c r="U31" s="329"/>
      <c r="V31" s="286">
        <f t="shared" si="2"/>
        <v>544</v>
      </c>
      <c r="W31" s="286">
        <f t="shared" si="2"/>
        <v>0</v>
      </c>
      <c r="X31" s="329">
        <v>216</v>
      </c>
      <c r="Y31" s="329"/>
      <c r="Z31" s="329">
        <v>219</v>
      </c>
      <c r="AA31" s="329"/>
      <c r="AB31" s="329">
        <v>217</v>
      </c>
      <c r="AC31" s="330"/>
      <c r="AD31" s="286">
        <f t="shared" si="3"/>
        <v>652</v>
      </c>
      <c r="AE31" s="286">
        <f t="shared" si="3"/>
        <v>0</v>
      </c>
      <c r="AF31" s="329">
        <v>218</v>
      </c>
      <c r="AG31" s="329"/>
      <c r="AH31" s="329">
        <v>220</v>
      </c>
      <c r="AI31" s="329"/>
      <c r="AJ31" s="329">
        <v>219</v>
      </c>
      <c r="AK31" s="330"/>
      <c r="AL31" s="286">
        <f t="shared" si="4"/>
        <v>657</v>
      </c>
      <c r="AM31" s="286">
        <f t="shared" si="4"/>
        <v>0</v>
      </c>
      <c r="AN31" s="329">
        <v>216</v>
      </c>
      <c r="AO31" s="329"/>
      <c r="AP31" s="329">
        <v>217</v>
      </c>
      <c r="AQ31" s="329"/>
      <c r="AR31" s="329">
        <v>119</v>
      </c>
      <c r="AS31" s="329"/>
      <c r="AT31" s="15">
        <f t="shared" si="5"/>
        <v>552</v>
      </c>
      <c r="AU31" s="15">
        <f t="shared" si="5"/>
        <v>0</v>
      </c>
      <c r="AV31" s="179">
        <f t="shared" si="6"/>
        <v>2405</v>
      </c>
      <c r="AW31" s="248">
        <f t="shared" si="7"/>
        <v>0</v>
      </c>
      <c r="AX31" s="248">
        <f t="shared" si="8"/>
        <v>0</v>
      </c>
      <c r="AY31" s="248">
        <f t="shared" si="9"/>
        <v>0</v>
      </c>
      <c r="AZ31" s="248">
        <f t="shared" si="10"/>
        <v>0</v>
      </c>
      <c r="BA31" s="13">
        <f t="shared" si="11"/>
        <v>0</v>
      </c>
      <c r="BB31" s="13">
        <f t="shared" si="0"/>
        <v>0</v>
      </c>
      <c r="BC31" s="13">
        <f t="shared" si="0"/>
        <v>0</v>
      </c>
      <c r="BD31" s="13">
        <f t="shared" si="0"/>
        <v>0</v>
      </c>
      <c r="BE31" s="13">
        <f t="shared" si="20"/>
        <v>0</v>
      </c>
      <c r="BF31" s="13">
        <f t="shared" si="21"/>
        <v>0</v>
      </c>
      <c r="BG31" s="13">
        <f t="shared" si="22"/>
        <v>0</v>
      </c>
      <c r="BH31" s="13">
        <f t="shared" si="23"/>
        <v>0</v>
      </c>
    </row>
    <row r="32" spans="2:60" ht="99.75" customHeight="1">
      <c r="B32" s="532"/>
      <c r="C32" s="460"/>
      <c r="D32" s="235" t="str">
        <f>+'01-FR-03 POA INSTITUCIONAL'!D29</f>
        <v>1.2.6 Realizar 792 seguimientos a la amenaza y vulneración de los derechos, con énfasis en sujetos de especial protección constitucional, en particular, persona mayor, mujer y población migrante</v>
      </c>
      <c r="E32" s="14">
        <f>+'01-FR-03 POA INSTITUCIONAL'!E29</f>
        <v>0.01</v>
      </c>
      <c r="F32" s="88">
        <f>+'01-FR-03 POA INSTITUCIONAL'!F29</f>
        <v>792</v>
      </c>
      <c r="G32" s="88">
        <f>+'01-FR-03 POA INSTITUCIONAL'!M29</f>
        <v>236</v>
      </c>
      <c r="H32" s="304">
        <f>+'01-FR-03 POA INSTITUCIONAL'!G29</f>
        <v>228</v>
      </c>
      <c r="I32" s="304" t="str">
        <f>+'01-FR-03 POA INSTITUCIONAL'!H29</f>
        <v>Seguimientos a la Amenaza y Vulneración de los Derechos, realizados</v>
      </c>
      <c r="J32" s="304" t="s">
        <v>226</v>
      </c>
      <c r="K32" s="96" t="s">
        <v>210</v>
      </c>
      <c r="L32" s="162" t="s">
        <v>772</v>
      </c>
      <c r="M32" s="154" t="s">
        <v>193</v>
      </c>
      <c r="N32" s="154" t="s">
        <v>194</v>
      </c>
      <c r="O32" s="9"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329">
        <v>3</v>
      </c>
      <c r="Q32" s="329"/>
      <c r="R32" s="329">
        <v>17</v>
      </c>
      <c r="S32" s="329"/>
      <c r="T32" s="329">
        <v>24</v>
      </c>
      <c r="U32" s="329"/>
      <c r="V32" s="286">
        <f t="shared" si="2"/>
        <v>44</v>
      </c>
      <c r="W32" s="286">
        <f t="shared" si="2"/>
        <v>0</v>
      </c>
      <c r="X32" s="329">
        <v>25</v>
      </c>
      <c r="Y32" s="329"/>
      <c r="Z32" s="329">
        <v>25</v>
      </c>
      <c r="AA32" s="329"/>
      <c r="AB32" s="329">
        <v>26</v>
      </c>
      <c r="AC32" s="330"/>
      <c r="AD32" s="286">
        <f t="shared" si="3"/>
        <v>76</v>
      </c>
      <c r="AE32" s="286">
        <f t="shared" si="3"/>
        <v>0</v>
      </c>
      <c r="AF32" s="329">
        <v>25</v>
      </c>
      <c r="AG32" s="329"/>
      <c r="AH32" s="329">
        <v>24</v>
      </c>
      <c r="AI32" s="329"/>
      <c r="AJ32" s="329">
        <v>20</v>
      </c>
      <c r="AK32" s="330"/>
      <c r="AL32" s="286">
        <f t="shared" si="4"/>
        <v>69</v>
      </c>
      <c r="AM32" s="286">
        <f t="shared" si="4"/>
        <v>0</v>
      </c>
      <c r="AN32" s="329">
        <v>22</v>
      </c>
      <c r="AO32" s="329"/>
      <c r="AP32" s="329">
        <v>18</v>
      </c>
      <c r="AQ32" s="329"/>
      <c r="AR32" s="329">
        <v>7</v>
      </c>
      <c r="AS32" s="329"/>
      <c r="AT32" s="15">
        <f t="shared" si="5"/>
        <v>47</v>
      </c>
      <c r="AU32" s="15">
        <f t="shared" si="5"/>
        <v>0</v>
      </c>
      <c r="AV32" s="179">
        <f t="shared" si="6"/>
        <v>236</v>
      </c>
      <c r="AW32" s="248">
        <f t="shared" si="7"/>
        <v>0</v>
      </c>
      <c r="AX32" s="248">
        <f t="shared" si="8"/>
        <v>0</v>
      </c>
      <c r="AY32" s="248">
        <f t="shared" si="9"/>
        <v>0</v>
      </c>
      <c r="AZ32" s="248">
        <f t="shared" si="10"/>
        <v>0</v>
      </c>
      <c r="BA32" s="13">
        <f t="shared" si="11"/>
        <v>0</v>
      </c>
      <c r="BB32" s="13">
        <f t="shared" si="11"/>
        <v>0</v>
      </c>
      <c r="BC32" s="13">
        <f t="shared" si="11"/>
        <v>0</v>
      </c>
      <c r="BD32" s="13">
        <f t="shared" si="11"/>
        <v>0</v>
      </c>
      <c r="BE32" s="13">
        <f t="shared" si="20"/>
        <v>0</v>
      </c>
      <c r="BF32" s="13">
        <f t="shared" si="21"/>
        <v>0</v>
      </c>
      <c r="BG32" s="13">
        <f t="shared" si="22"/>
        <v>0</v>
      </c>
      <c r="BH32" s="13">
        <f t="shared" si="23"/>
        <v>0</v>
      </c>
    </row>
    <row r="33" spans="2:60" ht="102" customHeight="1">
      <c r="B33" s="532"/>
      <c r="C33" s="459" t="str">
        <f>+'01-FR-03 POA INSTITUCIONAL'!C30</f>
        <v>1.3. Construir e Implementar 35 estrategias que permitan incrementar la oferta y cobertura de los servicios prestados por la Entidad.</v>
      </c>
      <c r="D33" s="235" t="str">
        <f>+'01-FR-03 POA INSTITUCIONAL'!D30</f>
        <v>1.3.1 Realizar 20 actividades que permitan el acercamiento de la Entidad a la Comunidad.</v>
      </c>
      <c r="E33" s="14">
        <f>+'01-FR-03 POA INSTITUCIONAL'!E30</f>
        <v>0.56000000000000005</v>
      </c>
      <c r="F33" s="88">
        <f>+'01-FR-03 POA INSTITUCIONAL'!F30</f>
        <v>20</v>
      </c>
      <c r="G33" s="88">
        <f>+'01-FR-03 POA INSTITUCIONAL'!M30</f>
        <v>8</v>
      </c>
      <c r="H33" s="304">
        <f>+'01-FR-03 POA INSTITUCIONAL'!G30</f>
        <v>2</v>
      </c>
      <c r="I33" s="304" t="str">
        <f>+'01-FR-03 POA INSTITUCIONAL'!H30</f>
        <v>Actividades de acercamiento de la Entidad a la comunidad realizadas</v>
      </c>
      <c r="J33" s="304" t="s">
        <v>227</v>
      </c>
      <c r="K33" s="96" t="s">
        <v>211</v>
      </c>
      <c r="L33" s="162" t="s">
        <v>773</v>
      </c>
      <c r="M33" s="154" t="s">
        <v>193</v>
      </c>
      <c r="N33" s="154" t="s">
        <v>194</v>
      </c>
      <c r="O33" s="9" t="str">
        <f>+'01-FR-03 POA INSTITUCIONAL'!J30</f>
        <v>P.D. para la Coordinación del MP y DDHH y sus dependencias adscritas
 P.D. para la Coordinación de la Gestión de Personerías Locales y sus Personerías Locales adscritas</v>
      </c>
      <c r="P33" s="329">
        <v>0</v>
      </c>
      <c r="Q33" s="329"/>
      <c r="R33" s="329">
        <v>0</v>
      </c>
      <c r="S33" s="329"/>
      <c r="T33" s="329">
        <v>0</v>
      </c>
      <c r="U33" s="329"/>
      <c r="V33" s="286">
        <f t="shared" si="2"/>
        <v>0</v>
      </c>
      <c r="W33" s="286">
        <f t="shared" si="2"/>
        <v>0</v>
      </c>
      <c r="X33" s="329">
        <v>1</v>
      </c>
      <c r="Y33" s="329"/>
      <c r="Z33" s="329">
        <v>0</v>
      </c>
      <c r="AA33" s="329"/>
      <c r="AB33" s="329">
        <v>1</v>
      </c>
      <c r="AC33" s="329"/>
      <c r="AD33" s="286">
        <f t="shared" si="3"/>
        <v>2</v>
      </c>
      <c r="AE33" s="286">
        <f t="shared" si="3"/>
        <v>0</v>
      </c>
      <c r="AF33" s="329">
        <v>0.4</v>
      </c>
      <c r="AG33" s="329"/>
      <c r="AH33" s="329">
        <v>3.4</v>
      </c>
      <c r="AI33" s="329"/>
      <c r="AJ33" s="329">
        <v>1.8</v>
      </c>
      <c r="AK33" s="330"/>
      <c r="AL33" s="286">
        <f t="shared" si="4"/>
        <v>5.6</v>
      </c>
      <c r="AM33" s="286">
        <f t="shared" si="4"/>
        <v>0</v>
      </c>
      <c r="AN33" s="329">
        <v>0</v>
      </c>
      <c r="AO33" s="329"/>
      <c r="AP33" s="329">
        <v>0.4</v>
      </c>
      <c r="AQ33" s="329"/>
      <c r="AR33" s="329">
        <v>0</v>
      </c>
      <c r="AS33" s="329"/>
      <c r="AT33" s="15">
        <f t="shared" si="5"/>
        <v>0.4</v>
      </c>
      <c r="AU33" s="15">
        <f t="shared" si="5"/>
        <v>0</v>
      </c>
      <c r="AV33" s="179">
        <f t="shared" si="6"/>
        <v>8</v>
      </c>
      <c r="AW33" s="248">
        <f t="shared" si="7"/>
        <v>0</v>
      </c>
      <c r="AX33" s="248">
        <f t="shared" si="8"/>
        <v>0</v>
      </c>
      <c r="AY33" s="248">
        <f t="shared" si="9"/>
        <v>0</v>
      </c>
      <c r="AZ33" s="248">
        <f t="shared" si="10"/>
        <v>0</v>
      </c>
      <c r="BA33" s="13">
        <f t="shared" si="11"/>
        <v>0</v>
      </c>
      <c r="BB33" s="13">
        <f t="shared" si="11"/>
        <v>0</v>
      </c>
      <c r="BC33" s="13">
        <f t="shared" si="11"/>
        <v>0</v>
      </c>
      <c r="BD33" s="13">
        <f t="shared" si="11"/>
        <v>0</v>
      </c>
      <c r="BE33" s="13">
        <f t="shared" si="20"/>
        <v>0</v>
      </c>
      <c r="BF33" s="13">
        <f t="shared" si="21"/>
        <v>0</v>
      </c>
      <c r="BG33" s="13">
        <f t="shared" si="22"/>
        <v>0</v>
      </c>
      <c r="BH33" s="13">
        <f t="shared" si="23"/>
        <v>0</v>
      </c>
    </row>
    <row r="34" spans="2:60" ht="87.75" customHeight="1">
      <c r="B34" s="532"/>
      <c r="C34" s="533"/>
      <c r="D34" s="235" t="str">
        <f>+'01-FR-03 POA INSTITUCIONAL'!D31</f>
        <v>1.3.2 Incrementar la cobertura de los servicios que presta el proceso de Promoción y Defensa de Derechos, mediante la implementación de 11 acciones que propendan por el mejoramiento de los mismos.</v>
      </c>
      <c r="E34" s="14">
        <f>+'01-FR-03 POA INSTITUCIONAL'!E31</f>
        <v>0.31</v>
      </c>
      <c r="F34" s="88">
        <f>+'01-FR-03 POA INSTITUCIONAL'!F31</f>
        <v>11</v>
      </c>
      <c r="G34" s="88">
        <f>+'01-FR-03 POA INSTITUCIONAL'!M31</f>
        <v>3</v>
      </c>
      <c r="H34" s="304">
        <f>+'01-FR-03 POA INSTITUCIONAL'!G31</f>
        <v>3</v>
      </c>
      <c r="I34" s="304" t="str">
        <f>+'01-FR-03 POA INSTITUCIONAL'!H31</f>
        <v>Acciones realizadas para incrementar la cobertura de los servicios</v>
      </c>
      <c r="J34" s="304" t="s">
        <v>232</v>
      </c>
      <c r="K34" s="96" t="s">
        <v>212</v>
      </c>
      <c r="L34" s="162" t="s">
        <v>213</v>
      </c>
      <c r="M34" s="154" t="s">
        <v>193</v>
      </c>
      <c r="N34" s="154" t="s">
        <v>194</v>
      </c>
      <c r="O34" s="9" t="str">
        <f>+'01-FR-03 POA INSTITUCIONAL'!J31</f>
        <v>P.D. para la Coordinación del MP y DDHH y sus dependencias adscritas
 P.D. para la Coordinación de la Gestión de Personerías Locales y sus Personerías Locales adscritas</v>
      </c>
      <c r="P34" s="329">
        <v>0</v>
      </c>
      <c r="Q34" s="329"/>
      <c r="R34" s="329">
        <v>0</v>
      </c>
      <c r="S34" s="329"/>
      <c r="T34" s="329">
        <v>0</v>
      </c>
      <c r="U34" s="329"/>
      <c r="V34" s="286">
        <f t="shared" si="2"/>
        <v>0</v>
      </c>
      <c r="W34" s="286">
        <f t="shared" si="2"/>
        <v>0</v>
      </c>
      <c r="X34" s="329">
        <v>1</v>
      </c>
      <c r="Y34" s="329"/>
      <c r="Z34" s="329">
        <v>0</v>
      </c>
      <c r="AA34" s="329"/>
      <c r="AB34" s="329">
        <v>0</v>
      </c>
      <c r="AC34" s="329"/>
      <c r="AD34" s="286">
        <f t="shared" si="3"/>
        <v>1</v>
      </c>
      <c r="AE34" s="286">
        <f t="shared" si="3"/>
        <v>0</v>
      </c>
      <c r="AF34" s="329">
        <v>0</v>
      </c>
      <c r="AG34" s="329"/>
      <c r="AH34" s="329">
        <v>0</v>
      </c>
      <c r="AI34" s="329"/>
      <c r="AJ34" s="329">
        <v>0</v>
      </c>
      <c r="AK34" s="330"/>
      <c r="AL34" s="286">
        <f t="shared" si="4"/>
        <v>0</v>
      </c>
      <c r="AM34" s="286">
        <f t="shared" si="4"/>
        <v>0</v>
      </c>
      <c r="AN34" s="329">
        <v>1</v>
      </c>
      <c r="AO34" s="329"/>
      <c r="AP34" s="329">
        <v>1</v>
      </c>
      <c r="AQ34" s="329"/>
      <c r="AR34" s="329">
        <v>0</v>
      </c>
      <c r="AS34" s="329"/>
      <c r="AT34" s="15">
        <f t="shared" si="5"/>
        <v>2</v>
      </c>
      <c r="AU34" s="15">
        <f t="shared" si="5"/>
        <v>0</v>
      </c>
      <c r="AV34" s="179">
        <f t="shared" si="6"/>
        <v>3</v>
      </c>
      <c r="AW34" s="248">
        <f t="shared" si="7"/>
        <v>0</v>
      </c>
      <c r="AX34" s="248">
        <f t="shared" si="8"/>
        <v>0</v>
      </c>
      <c r="AY34" s="248">
        <f t="shared" si="9"/>
        <v>0</v>
      </c>
      <c r="AZ34" s="248">
        <f t="shared" si="10"/>
        <v>0</v>
      </c>
      <c r="BA34" s="13">
        <f t="shared" si="11"/>
        <v>0</v>
      </c>
      <c r="BB34" s="13">
        <f t="shared" si="11"/>
        <v>0</v>
      </c>
      <c r="BC34" s="13">
        <f t="shared" si="11"/>
        <v>0</v>
      </c>
      <c r="BD34" s="13">
        <f t="shared" si="11"/>
        <v>0</v>
      </c>
      <c r="BE34" s="13">
        <f t="shared" si="20"/>
        <v>0</v>
      </c>
      <c r="BF34" s="13">
        <f t="shared" si="21"/>
        <v>0</v>
      </c>
      <c r="BG34" s="13">
        <f t="shared" si="22"/>
        <v>0</v>
      </c>
      <c r="BH34" s="13">
        <f t="shared" si="23"/>
        <v>0</v>
      </c>
    </row>
    <row r="35" spans="2:60" ht="81" customHeight="1">
      <c r="B35" s="532"/>
      <c r="C35" s="533"/>
      <c r="D35" s="235" t="str">
        <f>+'01-FR-03 POA INSTITUCIONAL'!D32</f>
        <v>1.3.3 Implementar 4 herramientas para la promoción y prevención a infracciones del Derecho Internacional Humanitario en el Distrito Capital</v>
      </c>
      <c r="E35" s="14">
        <f>+'01-FR-03 POA INSTITUCIONAL'!E32</f>
        <v>0.13</v>
      </c>
      <c r="F35" s="88">
        <f>+'01-FR-03 POA INSTITUCIONAL'!F32</f>
        <v>4</v>
      </c>
      <c r="G35" s="88">
        <f>+'01-FR-03 POA INSTITUCIONAL'!M32</f>
        <v>1</v>
      </c>
      <c r="H35" s="304">
        <f>+'01-FR-03 POA INSTITUCIONAL'!G32</f>
        <v>1</v>
      </c>
      <c r="I35" s="304" t="str">
        <f>+'01-FR-03 POA INSTITUCIONAL'!H32</f>
        <v>Herramientas de promoción y prevención a infracciones del Derecho Internacional Humanitario implementadas</v>
      </c>
      <c r="J35" s="304" t="s">
        <v>233</v>
      </c>
      <c r="K35" s="96" t="s">
        <v>214</v>
      </c>
      <c r="L35" s="162" t="s">
        <v>215</v>
      </c>
      <c r="M35" s="154" t="s">
        <v>193</v>
      </c>
      <c r="N35" s="154" t="s">
        <v>194</v>
      </c>
      <c r="O35" s="9" t="str">
        <f>+'01-FR-03 POA INSTITUCIONAL'!J32</f>
        <v>P.D. para la Coordinación del MP y DDHH y sus dependencias adscritas
 P.D. para la Coordinación de la Gestión de Personerías Locales y sus Personerías Locales adscritas</v>
      </c>
      <c r="P35" s="329">
        <v>0</v>
      </c>
      <c r="Q35" s="329"/>
      <c r="R35" s="329">
        <v>0</v>
      </c>
      <c r="S35" s="329"/>
      <c r="T35" s="329">
        <v>0</v>
      </c>
      <c r="U35" s="329"/>
      <c r="V35" s="286">
        <f t="shared" si="2"/>
        <v>0</v>
      </c>
      <c r="W35" s="286">
        <f t="shared" si="2"/>
        <v>0</v>
      </c>
      <c r="X35" s="329">
        <v>0</v>
      </c>
      <c r="Y35" s="329"/>
      <c r="Z35" s="329">
        <v>0</v>
      </c>
      <c r="AA35" s="329"/>
      <c r="AB35" s="329">
        <v>0</v>
      </c>
      <c r="AC35" s="329"/>
      <c r="AD35" s="286">
        <f t="shared" si="3"/>
        <v>0</v>
      </c>
      <c r="AE35" s="286">
        <f t="shared" si="3"/>
        <v>0</v>
      </c>
      <c r="AF35" s="329">
        <v>0</v>
      </c>
      <c r="AG35" s="329"/>
      <c r="AH35" s="329">
        <v>0</v>
      </c>
      <c r="AI35" s="329"/>
      <c r="AJ35" s="330">
        <v>0</v>
      </c>
      <c r="AK35" s="330"/>
      <c r="AL35" s="286">
        <f t="shared" si="4"/>
        <v>0</v>
      </c>
      <c r="AM35" s="286">
        <f t="shared" si="4"/>
        <v>0</v>
      </c>
      <c r="AN35" s="329">
        <v>0</v>
      </c>
      <c r="AO35" s="329"/>
      <c r="AP35" s="329">
        <v>0</v>
      </c>
      <c r="AQ35" s="329"/>
      <c r="AR35" s="329">
        <v>1</v>
      </c>
      <c r="AS35" s="329"/>
      <c r="AT35" s="15">
        <f t="shared" si="5"/>
        <v>1</v>
      </c>
      <c r="AU35" s="15">
        <f t="shared" si="5"/>
        <v>0</v>
      </c>
      <c r="AV35" s="179">
        <f t="shared" si="6"/>
        <v>1</v>
      </c>
      <c r="AW35" s="248">
        <f t="shared" si="7"/>
        <v>0</v>
      </c>
      <c r="AX35" s="248">
        <f t="shared" si="8"/>
        <v>0</v>
      </c>
      <c r="AY35" s="248">
        <f t="shared" si="9"/>
        <v>0</v>
      </c>
      <c r="AZ35" s="248">
        <f t="shared" si="10"/>
        <v>0</v>
      </c>
      <c r="BA35" s="13">
        <f t="shared" si="11"/>
        <v>0</v>
      </c>
      <c r="BB35" s="13">
        <f t="shared" si="11"/>
        <v>0</v>
      </c>
      <c r="BC35" s="13">
        <f t="shared" si="11"/>
        <v>0</v>
      </c>
      <c r="BD35" s="13">
        <f t="shared" si="11"/>
        <v>0</v>
      </c>
      <c r="BE35" s="13">
        <f t="shared" si="20"/>
        <v>0</v>
      </c>
      <c r="BF35" s="13">
        <f t="shared" si="21"/>
        <v>0</v>
      </c>
      <c r="BG35" s="13">
        <f t="shared" si="22"/>
        <v>0</v>
      </c>
      <c r="BH35" s="13">
        <f t="shared" si="23"/>
        <v>0</v>
      </c>
    </row>
    <row r="36" spans="2:60" ht="22.8">
      <c r="B36" s="419"/>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79"/>
      <c r="AX36" s="534" t="s">
        <v>19</v>
      </c>
      <c r="AY36" s="534"/>
      <c r="AZ36" s="534"/>
      <c r="BA36" s="25">
        <f>AVERAGE(BA16:BA35)</f>
        <v>0</v>
      </c>
      <c r="BB36" s="25">
        <f t="shared" ref="BB36:BH36" si="24">AVERAGE(BB16:BB35)</f>
        <v>0</v>
      </c>
      <c r="BC36" s="25">
        <f t="shared" si="24"/>
        <v>0</v>
      </c>
      <c r="BD36" s="25">
        <f t="shared" si="24"/>
        <v>0</v>
      </c>
      <c r="BE36" s="25">
        <f t="shared" si="24"/>
        <v>0</v>
      </c>
      <c r="BF36" s="25">
        <f t="shared" si="24"/>
        <v>0</v>
      </c>
      <c r="BG36" s="25">
        <f t="shared" si="24"/>
        <v>0</v>
      </c>
      <c r="BH36" s="25">
        <f t="shared" si="24"/>
        <v>0</v>
      </c>
    </row>
    <row r="37" spans="2:60">
      <c r="B37" s="458"/>
      <c r="C37" s="458"/>
      <c r="D37" s="458"/>
      <c r="E37" s="458"/>
      <c r="F37" s="458"/>
      <c r="G37" s="458"/>
      <c r="H37" s="166"/>
      <c r="I37" s="167"/>
      <c r="J37" s="167"/>
      <c r="K37" s="167"/>
      <c r="L37" s="167"/>
      <c r="M37" s="167"/>
      <c r="N37" s="167"/>
      <c r="O37" s="167"/>
    </row>
    <row r="38" spans="2:60">
      <c r="B38" s="167"/>
      <c r="C38" s="167"/>
      <c r="D38" s="480"/>
      <c r="E38" s="480"/>
      <c r="F38" s="480"/>
      <c r="G38" s="480"/>
      <c r="H38" s="480"/>
      <c r="I38" s="480"/>
      <c r="J38" s="480"/>
      <c r="K38" s="480"/>
      <c r="L38" s="480"/>
      <c r="M38" s="480"/>
      <c r="N38" s="480"/>
      <c r="O38" s="480"/>
    </row>
    <row r="39" spans="2:60" ht="30" customHeight="1">
      <c r="B39" s="28" t="s">
        <v>26</v>
      </c>
      <c r="C39" s="168">
        <v>44224</v>
      </c>
      <c r="D39" s="169"/>
      <c r="E39" s="472" t="s">
        <v>50</v>
      </c>
      <c r="F39" s="464" t="s">
        <v>783</v>
      </c>
      <c r="G39" s="465"/>
      <c r="H39" s="465"/>
      <c r="I39" s="465"/>
      <c r="J39" s="466"/>
      <c r="K39" s="170"/>
      <c r="L39" s="477"/>
      <c r="M39" s="477"/>
      <c r="N39" s="477"/>
      <c r="O39" s="478"/>
    </row>
    <row r="40" spans="2:60" ht="34.200000000000003" customHeight="1">
      <c r="B40" s="167"/>
      <c r="C40" s="167"/>
      <c r="D40" s="170"/>
      <c r="E40" s="472"/>
      <c r="F40" s="467"/>
      <c r="G40" s="468"/>
      <c r="H40" s="468"/>
      <c r="I40" s="468"/>
      <c r="J40" s="469"/>
      <c r="K40" s="167"/>
      <c r="L40" s="167"/>
      <c r="M40" s="167"/>
      <c r="N40" s="167"/>
      <c r="O40" s="167"/>
    </row>
    <row r="41" spans="2:60" ht="31.5" customHeight="1">
      <c r="B41" s="28" t="s">
        <v>49</v>
      </c>
      <c r="C41" s="168">
        <v>44470</v>
      </c>
      <c r="D41" s="167"/>
      <c r="E41" s="167"/>
      <c r="F41" s="167"/>
      <c r="K41" s="167"/>
      <c r="L41" s="167"/>
      <c r="M41" s="167"/>
      <c r="N41" s="167"/>
      <c r="O41" s="167"/>
    </row>
    <row r="42" spans="2:60">
      <c r="B42" s="167"/>
      <c r="C42" s="167"/>
      <c r="D42" s="167"/>
      <c r="E42" s="167"/>
      <c r="F42" s="167"/>
      <c r="K42" s="167"/>
      <c r="L42" s="167"/>
      <c r="M42" s="167"/>
      <c r="N42" s="167"/>
      <c r="O42" s="167"/>
    </row>
    <row r="43" spans="2:60" ht="30" customHeight="1">
      <c r="B43" s="28" t="s">
        <v>49</v>
      </c>
      <c r="C43" s="29">
        <v>44581</v>
      </c>
      <c r="D43" s="167"/>
      <c r="E43" s="167"/>
      <c r="F43" s="167"/>
      <c r="K43" s="167"/>
      <c r="L43" s="167"/>
      <c r="M43" s="167"/>
      <c r="N43" s="167"/>
      <c r="O43" s="167"/>
    </row>
    <row r="44" spans="2:60" ht="13.5" customHeight="1">
      <c r="B44" s="144"/>
      <c r="C44" s="256"/>
      <c r="D44" s="144"/>
      <c r="E44" s="144"/>
      <c r="F44" s="144"/>
      <c r="K44" s="157"/>
      <c r="L44" s="157"/>
      <c r="M44" s="157"/>
      <c r="N44" s="157"/>
      <c r="O44" s="157"/>
    </row>
    <row r="45" spans="2:60" ht="20.25" customHeight="1">
      <c r="B45" s="28" t="s">
        <v>49</v>
      </c>
      <c r="C45" s="29">
        <v>44953</v>
      </c>
      <c r="D45" s="144"/>
      <c r="E45" s="144"/>
      <c r="F45" s="144"/>
      <c r="K45" s="157"/>
      <c r="L45" s="157"/>
      <c r="M45" s="157"/>
      <c r="N45" s="157"/>
      <c r="O45" s="157"/>
    </row>
    <row r="46" spans="2:60">
      <c r="B46" s="167"/>
      <c r="C46" s="167"/>
      <c r="D46" s="167"/>
      <c r="E46" s="167"/>
      <c r="F46" s="167"/>
      <c r="K46" s="167"/>
      <c r="L46" s="167"/>
      <c r="M46" s="167"/>
      <c r="N46" s="167"/>
      <c r="O46" s="167"/>
    </row>
    <row r="47" spans="2:60" ht="15" customHeight="1">
      <c r="B47" s="144" t="s">
        <v>646</v>
      </c>
      <c r="C47" s="167"/>
      <c r="D47" s="167"/>
      <c r="E47" s="167"/>
      <c r="F47" s="167"/>
      <c r="G47" s="166"/>
      <c r="H47" s="166"/>
      <c r="I47" s="476"/>
      <c r="J47" s="476"/>
      <c r="K47" s="476"/>
      <c r="L47" s="476"/>
      <c r="M47" s="300"/>
      <c r="N47" s="300"/>
      <c r="O47" s="300"/>
    </row>
    <row r="48" spans="2:60" ht="15" customHeight="1">
      <c r="B48" s="167"/>
      <c r="C48" s="167"/>
      <c r="D48" s="167"/>
      <c r="E48" s="167"/>
      <c r="F48" s="167"/>
      <c r="G48" s="166"/>
      <c r="H48" s="166"/>
      <c r="I48" s="167"/>
      <c r="J48" s="167"/>
      <c r="K48" s="172"/>
      <c r="L48" s="167"/>
      <c r="M48" s="167"/>
      <c r="N48" s="167"/>
      <c r="O48" s="167"/>
    </row>
    <row r="49" spans="2:15" ht="15" customHeight="1">
      <c r="B49" s="167"/>
      <c r="C49" s="167"/>
      <c r="D49" s="167"/>
      <c r="E49" s="167"/>
      <c r="F49" s="167"/>
      <c r="G49" s="166"/>
      <c r="H49" s="166"/>
      <c r="I49" s="476"/>
      <c r="J49" s="476"/>
      <c r="K49" s="476"/>
      <c r="L49" s="476"/>
      <c r="M49" s="300"/>
      <c r="N49" s="300"/>
      <c r="O49" s="300"/>
    </row>
    <row r="50" spans="2:15" ht="15" customHeight="1">
      <c r="B50" s="167"/>
      <c r="C50" s="167"/>
      <c r="D50" s="167"/>
      <c r="E50" s="167"/>
      <c r="F50" s="167"/>
      <c r="G50" s="166"/>
      <c r="H50" s="166"/>
      <c r="I50" s="167"/>
      <c r="J50" s="167"/>
      <c r="K50" s="172"/>
      <c r="L50" s="167"/>
      <c r="M50" s="167"/>
      <c r="N50" s="167"/>
      <c r="O50" s="167"/>
    </row>
    <row r="51" spans="2:15" ht="15" customHeight="1">
      <c r="B51" s="167"/>
      <c r="C51" s="167"/>
      <c r="D51" s="167"/>
      <c r="E51" s="167"/>
      <c r="F51" s="167"/>
      <c r="G51" s="166"/>
      <c r="H51" s="166"/>
      <c r="I51" s="476"/>
      <c r="J51" s="476"/>
      <c r="K51" s="476"/>
      <c r="L51" s="476"/>
      <c r="M51" s="300"/>
      <c r="N51" s="300"/>
      <c r="O51" s="300"/>
    </row>
  </sheetData>
  <sheetProtection algorithmName="SHA-512" hashValue="5h6KKTM130hqc3iM0w17BEE0VL90zhVmfqLsdZPn5CkTXrT1trIua2t9ZWsCSbL/N0oYndSGRpw9FC/4tKfeYA==" saltValue="dhOjdMWqoroEWVUdOA4KUg==" spinCount="100000" sheet="1" objects="1" scenarios="1"/>
  <mergeCells count="72">
    <mergeCell ref="I47:L47"/>
    <mergeCell ref="I49:L49"/>
    <mergeCell ref="I51:L51"/>
    <mergeCell ref="B37:G37"/>
    <mergeCell ref="B36:AW36"/>
    <mergeCell ref="AX36:AZ36"/>
    <mergeCell ref="D38:O38"/>
    <mergeCell ref="E39:E40"/>
    <mergeCell ref="L39:O39"/>
    <mergeCell ref="F39:J40"/>
    <mergeCell ref="B16:B35"/>
    <mergeCell ref="C16:C26"/>
    <mergeCell ref="C27:C32"/>
    <mergeCell ref="C33:C35"/>
    <mergeCell ref="AD14:AE14"/>
    <mergeCell ref="N12:N15"/>
    <mergeCell ref="O12:O15"/>
    <mergeCell ref="H12:H15"/>
    <mergeCell ref="Z14:AA14"/>
    <mergeCell ref="P14:Q14"/>
    <mergeCell ref="R14:S14"/>
    <mergeCell ref="T14:U14"/>
    <mergeCell ref="V14:W14"/>
    <mergeCell ref="X14:Y14"/>
    <mergeCell ref="G12:G15"/>
    <mergeCell ref="E12:E15"/>
    <mergeCell ref="AL14:AM14"/>
    <mergeCell ref="AN14:AO14"/>
    <mergeCell ref="BC13:BC15"/>
    <mergeCell ref="AV12:AV15"/>
    <mergeCell ref="AW12:AZ12"/>
    <mergeCell ref="BA12:BD12"/>
    <mergeCell ref="BB13:BB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I12:I15"/>
    <mergeCell ref="J12:J15"/>
    <mergeCell ref="K12:K15"/>
    <mergeCell ref="L12:L15"/>
    <mergeCell ref="C9:D9"/>
    <mergeCell ref="C10:D10"/>
    <mergeCell ref="F12:F15"/>
  </mergeCells>
  <conditionalFormatting sqref="BA16:BD16">
    <cfRule type="cellIs" dxfId="152" priority="16" operator="between">
      <formula>0.7</formula>
      <formula>1</formula>
    </cfRule>
    <cfRule type="cellIs" dxfId="151" priority="17" operator="between">
      <formula>0.51</formula>
      <formula>0.69</formula>
    </cfRule>
    <cfRule type="cellIs" dxfId="150" priority="18" operator="between">
      <formula>0</formula>
      <formula>0.5</formula>
    </cfRule>
  </conditionalFormatting>
  <conditionalFormatting sqref="BE16:BH21 BE23:BH35">
    <cfRule type="cellIs" dxfId="149" priority="13" operator="between">
      <formula>0.7</formula>
      <formula>1</formula>
    </cfRule>
    <cfRule type="cellIs" dxfId="148" priority="14" operator="between">
      <formula>0.51</formula>
      <formula>0.69</formula>
    </cfRule>
    <cfRule type="cellIs" dxfId="147" priority="15" operator="between">
      <formula>0</formula>
      <formula>0.5</formula>
    </cfRule>
  </conditionalFormatting>
  <conditionalFormatting sqref="BA17:BD21 BA23:BD35">
    <cfRule type="cellIs" dxfId="146" priority="10" operator="between">
      <formula>0.7</formula>
      <formula>1</formula>
    </cfRule>
    <cfRule type="cellIs" dxfId="145" priority="11" operator="between">
      <formula>0.51</formula>
      <formula>0.69</formula>
    </cfRule>
    <cfRule type="cellIs" dxfId="144" priority="12" operator="between">
      <formula>0</formula>
      <formula>0.5</formula>
    </cfRule>
  </conditionalFormatting>
  <conditionalFormatting sqref="BA22:BD22">
    <cfRule type="cellIs" dxfId="143" priority="1" operator="between">
      <formula>0.7</formula>
      <formula>1</formula>
    </cfRule>
    <cfRule type="cellIs" dxfId="142" priority="2" operator="between">
      <formula>0.51</formula>
      <formula>0.69</formula>
    </cfRule>
    <cfRule type="cellIs" dxfId="141" priority="3" operator="between">
      <formula>0</formula>
      <formula>0.5</formula>
    </cfRule>
  </conditionalFormatting>
  <conditionalFormatting sqref="BE22:BH22">
    <cfRule type="cellIs" dxfId="140" priority="4" operator="between">
      <formula>0.7</formula>
      <formula>1</formula>
    </cfRule>
    <cfRule type="cellIs" dxfId="139" priority="5" operator="between">
      <formula>0.51</formula>
      <formula>0.69</formula>
    </cfRule>
    <cfRule type="cellIs" dxfId="138"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66FF33"/>
  </sheetPr>
  <dimension ref="B1:BI40"/>
  <sheetViews>
    <sheetView showGridLines="0" zoomScale="55" zoomScaleNormal="55" workbookViewId="0">
      <selection activeCell="G17" sqref="G17"/>
    </sheetView>
  </sheetViews>
  <sheetFormatPr baseColWidth="10" defaultColWidth="17.33203125" defaultRowHeight="15" customHeight="1"/>
  <cols>
    <col min="1" max="1" width="4.33203125" style="84" customWidth="1"/>
    <col min="2" max="2" width="50.44140625" style="82" customWidth="1"/>
    <col min="3" max="3" width="31.44140625" style="82" customWidth="1"/>
    <col min="4" max="4" width="49.6640625" style="82" customWidth="1"/>
    <col min="5" max="6" width="27.5546875" style="82" customWidth="1"/>
    <col min="7" max="7" width="29.33203125" style="83" customWidth="1"/>
    <col min="8" max="8" width="27.109375" style="83" customWidth="1"/>
    <col min="9" max="9" width="28.88671875" style="82" customWidth="1"/>
    <col min="10" max="10" width="31.88671875" style="82" customWidth="1"/>
    <col min="11" max="11" width="55.88671875" style="82" customWidth="1"/>
    <col min="12" max="12" width="48.44140625" style="82" customWidth="1"/>
    <col min="13" max="14" width="28.5546875" style="82" customWidth="1"/>
    <col min="15" max="15" width="50" style="82" customWidth="1"/>
    <col min="16" max="23" width="15.88671875" style="84" customWidth="1"/>
    <col min="24" max="24" width="14" style="84" bestFit="1" customWidth="1"/>
    <col min="25" max="25" width="12" style="84" bestFit="1" customWidth="1"/>
    <col min="26" max="26" width="14" style="84" bestFit="1" customWidth="1"/>
    <col min="27" max="27" width="12" style="84" bestFit="1" customWidth="1"/>
    <col min="28" max="28" width="14" style="84" bestFit="1" customWidth="1"/>
    <col min="29" max="29" width="12" style="84" bestFit="1" customWidth="1"/>
    <col min="30" max="31" width="15.44140625" style="84" customWidth="1"/>
    <col min="32" max="32" width="14" style="84" bestFit="1" customWidth="1"/>
    <col min="33" max="33" width="12" style="84" bestFit="1" customWidth="1"/>
    <col min="34" max="34" width="14" style="84" bestFit="1" customWidth="1"/>
    <col min="35" max="35" width="12" style="84" bestFit="1" customWidth="1"/>
    <col min="36" max="36" width="14" style="84" bestFit="1" customWidth="1"/>
    <col min="37" max="37" width="12" style="84" bestFit="1" customWidth="1"/>
    <col min="38" max="39" width="14.5546875" style="84" customWidth="1"/>
    <col min="40" max="40" width="14" style="84" bestFit="1" customWidth="1"/>
    <col min="41" max="41" width="12" style="84" bestFit="1" customWidth="1"/>
    <col min="42" max="42" width="14" style="84" bestFit="1" customWidth="1"/>
    <col min="43" max="43" width="12" style="84" bestFit="1" customWidth="1"/>
    <col min="44" max="44" width="14" style="84" bestFit="1" customWidth="1"/>
    <col min="45" max="45" width="12" style="84" bestFit="1" customWidth="1"/>
    <col min="46" max="47" width="15.33203125" style="84" customWidth="1"/>
    <col min="48" max="48" width="22.109375" style="84" customWidth="1"/>
    <col min="49" max="51" width="16" style="84" bestFit="1" customWidth="1"/>
    <col min="52" max="52" width="14.33203125" style="84" bestFit="1" customWidth="1"/>
    <col min="53" max="58" width="16" style="84" bestFit="1" customWidth="1"/>
    <col min="59" max="59" width="19.33203125" style="84" bestFit="1" customWidth="1"/>
    <col min="60" max="60" width="16" style="84" bestFit="1" customWidth="1"/>
    <col min="61" max="16384" width="17.33203125" style="84"/>
  </cols>
  <sheetData>
    <row r="1" spans="2:61" ht="15" customHeight="1" thickBot="1"/>
    <row r="2" spans="2:61" ht="16.5" customHeight="1">
      <c r="B2" s="45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145" t="s">
        <v>31</v>
      </c>
      <c r="BH2" s="146"/>
    </row>
    <row r="3" spans="2:61" ht="16.5" customHeight="1">
      <c r="B3" s="45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1" ht="16.5" customHeight="1">
      <c r="B4" s="45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618</v>
      </c>
    </row>
    <row r="5" spans="2:61" ht="16.5" customHeight="1">
      <c r="B5" s="45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149" t="s">
        <v>30</v>
      </c>
      <c r="BH5" s="150"/>
    </row>
    <row r="6" spans="2:61" ht="16.5" customHeight="1" thickBot="1">
      <c r="B6" s="45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1" ht="19.5" customHeight="1">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302"/>
      <c r="BC7" s="302"/>
      <c r="BD7" s="302"/>
      <c r="BE7" s="87"/>
      <c r="BF7" s="87"/>
    </row>
    <row r="8" spans="2:61" ht="28.5" customHeight="1">
      <c r="B8" s="151" t="s">
        <v>45</v>
      </c>
      <c r="C8" s="530" t="s">
        <v>88</v>
      </c>
      <c r="D8" s="530"/>
      <c r="E8" s="152"/>
      <c r="F8" s="152"/>
      <c r="G8" s="152"/>
      <c r="H8" s="152"/>
      <c r="I8" s="152"/>
      <c r="J8" s="152"/>
      <c r="K8" s="152"/>
      <c r="L8" s="152"/>
      <c r="M8" s="152"/>
      <c r="N8" s="152"/>
      <c r="O8" s="152"/>
      <c r="AW8" s="302"/>
      <c r="AX8" s="302"/>
      <c r="AY8" s="302"/>
      <c r="AZ8" s="302"/>
      <c r="BA8" s="302"/>
      <c r="BB8" s="302"/>
      <c r="BC8" s="302"/>
      <c r="BD8" s="302"/>
    </row>
    <row r="9" spans="2:61" ht="98.25" customHeight="1">
      <c r="B9" s="151" t="s">
        <v>34</v>
      </c>
      <c r="C9" s="524" t="s">
        <v>265</v>
      </c>
      <c r="D9" s="525"/>
      <c r="E9" s="152"/>
      <c r="F9" s="152"/>
      <c r="G9" s="152"/>
      <c r="H9" s="152"/>
      <c r="I9" s="152"/>
      <c r="J9" s="152"/>
      <c r="K9" s="152"/>
      <c r="L9" s="152"/>
      <c r="M9" s="152"/>
      <c r="N9" s="152"/>
      <c r="O9" s="152"/>
      <c r="AW9" s="302"/>
      <c r="AX9" s="302"/>
      <c r="AY9" s="302"/>
      <c r="AZ9" s="302"/>
      <c r="BA9" s="302"/>
      <c r="BB9" s="302"/>
      <c r="BC9" s="302"/>
      <c r="BD9" s="302"/>
    </row>
    <row r="10" spans="2:61" ht="30" customHeight="1">
      <c r="B10" s="151" t="s">
        <v>100</v>
      </c>
      <c r="C10" s="499">
        <v>2023</v>
      </c>
      <c r="D10" s="500"/>
      <c r="E10" s="152"/>
      <c r="F10" s="152"/>
      <c r="G10" s="152"/>
      <c r="H10" s="152"/>
      <c r="I10" s="152"/>
      <c r="J10" s="152"/>
      <c r="K10" s="152"/>
      <c r="L10" s="152"/>
      <c r="M10" s="152"/>
      <c r="N10" s="152"/>
      <c r="O10" s="152"/>
      <c r="AW10" s="302"/>
      <c r="AX10" s="302"/>
      <c r="AY10" s="302"/>
      <c r="AZ10" s="302"/>
      <c r="BA10" s="302"/>
      <c r="BB10" s="302"/>
      <c r="BC10" s="302"/>
      <c r="BD10" s="302"/>
    </row>
    <row r="11" spans="2:61" ht="14.25" customHeight="1">
      <c r="B11" s="85"/>
      <c r="C11" s="85"/>
      <c r="D11" s="85"/>
      <c r="E11" s="85"/>
      <c r="F11" s="85"/>
      <c r="G11" s="86"/>
      <c r="H11" s="86"/>
      <c r="I11" s="85"/>
      <c r="J11" s="85"/>
      <c r="K11" s="85"/>
      <c r="L11" s="85"/>
      <c r="M11" s="85"/>
      <c r="N11" s="85"/>
      <c r="O11" s="85"/>
      <c r="AW11" s="302"/>
      <c r="AX11" s="302"/>
      <c r="AY11" s="302"/>
      <c r="AZ11" s="302"/>
      <c r="BA11" s="302"/>
      <c r="BB11" s="302"/>
      <c r="BC11" s="302"/>
      <c r="BD11" s="302"/>
    </row>
    <row r="12" spans="2:61" ht="36"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244</v>
      </c>
      <c r="AW12" s="503" t="s">
        <v>648</v>
      </c>
      <c r="AX12" s="504"/>
      <c r="AY12" s="504"/>
      <c r="AZ12" s="505"/>
      <c r="BA12" s="518" t="s">
        <v>649</v>
      </c>
      <c r="BB12" s="519"/>
      <c r="BC12" s="519"/>
      <c r="BD12" s="520"/>
      <c r="BE12" s="512" t="s">
        <v>650</v>
      </c>
      <c r="BF12" s="513"/>
      <c r="BG12" s="513"/>
      <c r="BH12" s="514"/>
    </row>
    <row r="13" spans="2:61" ht="21.75" customHeight="1">
      <c r="B13" s="422"/>
      <c r="C13" s="422"/>
      <c r="D13" s="509"/>
      <c r="E13" s="422"/>
      <c r="F13" s="42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245</v>
      </c>
      <c r="AX13" s="506" t="s">
        <v>246</v>
      </c>
      <c r="AY13" s="506" t="s">
        <v>247</v>
      </c>
      <c r="AZ13" s="506" t="s">
        <v>248</v>
      </c>
      <c r="BA13" s="521" t="s">
        <v>249</v>
      </c>
      <c r="BB13" s="521" t="s">
        <v>246</v>
      </c>
      <c r="BC13" s="521" t="s">
        <v>250</v>
      </c>
      <c r="BD13" s="521" t="s">
        <v>251</v>
      </c>
      <c r="BE13" s="515" t="s">
        <v>249</v>
      </c>
      <c r="BF13" s="515" t="s">
        <v>246</v>
      </c>
      <c r="BG13" s="515" t="s">
        <v>250</v>
      </c>
      <c r="BH13" s="515" t="s">
        <v>251</v>
      </c>
    </row>
    <row r="14" spans="2:61" ht="21.75" customHeight="1">
      <c r="B14" s="422"/>
      <c r="C14" s="422"/>
      <c r="D14" s="509"/>
      <c r="E14" s="422"/>
      <c r="F14" s="42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2:61" ht="21.75" customHeight="1">
      <c r="B15" s="422"/>
      <c r="C15" s="422"/>
      <c r="D15" s="509"/>
      <c r="E15" s="422"/>
      <c r="F15" s="422"/>
      <c r="G15" s="422"/>
      <c r="H15" s="422"/>
      <c r="I15" s="422"/>
      <c r="J15" s="422"/>
      <c r="K15" s="422"/>
      <c r="L15" s="422"/>
      <c r="M15" s="422"/>
      <c r="N15" s="422"/>
      <c r="O15" s="422"/>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86"/>
      <c r="AW15" s="508"/>
      <c r="AX15" s="508"/>
      <c r="AY15" s="508"/>
      <c r="AZ15" s="508"/>
      <c r="BA15" s="523"/>
      <c r="BB15" s="523"/>
      <c r="BC15" s="523"/>
      <c r="BD15" s="523"/>
      <c r="BE15" s="517"/>
      <c r="BF15" s="517"/>
      <c r="BG15" s="517"/>
      <c r="BH15" s="517"/>
    </row>
    <row r="16" spans="2:61" ht="186" customHeight="1">
      <c r="B16" s="510" t="str">
        <f>+'01-FR-03 POA INSTITUCIONAL'!B33</f>
        <v>2. Realizar acciones de prevención y control a la Función Pública, en el marco del cumplimiento del Plan de Desarrollo, con énfasis en los Derechos e intereses colectivos.</v>
      </c>
      <c r="C16" s="510" t="str">
        <f>+'01-FR-03 POA INSTITUCIONAL'!C33</f>
        <v>2.1. Realizar 22 acciones de prevención y control a la función pública en medio ambiente, agua, protección y bienestar animal y desarrollo urbano.</v>
      </c>
      <c r="D16" s="296" t="str">
        <f>+'01-FR-03 POA INSTITUCIONAL'!D33</f>
        <v>2.1.1 Realizar 16 informes en los cuales se evalúen las políticas ambientales, el manejo de recursos hídricos, protección y bienestar animal y desarrollo urbano en el Distrito Capital.</v>
      </c>
      <c r="E16" s="14">
        <f>+'01-FR-03 POA INSTITUCIONAL'!E33</f>
        <v>0.72727272727272696</v>
      </c>
      <c r="F16" s="118">
        <f>+'01-FR-03 POA INSTITUCIONAL'!F33</f>
        <v>16</v>
      </c>
      <c r="G16" s="118">
        <f>+'01-FR-03 POA INSTITUCIONAL'!M33</f>
        <v>6</v>
      </c>
      <c r="H16" s="304" t="str">
        <f>+'01-FR-03 POA INSTITUCIONAL'!G33</f>
        <v>S.I.</v>
      </c>
      <c r="I16" s="304" t="str">
        <f>+'01-FR-03 POA INSTITUCIONAL'!H33</f>
        <v>Informes realizados en temas específicos.</v>
      </c>
      <c r="J16" s="304" t="s">
        <v>635</v>
      </c>
      <c r="K16" s="180" t="s">
        <v>252</v>
      </c>
      <c r="L16" s="154" t="s">
        <v>735</v>
      </c>
      <c r="M16" s="154" t="s">
        <v>253</v>
      </c>
      <c r="N16" s="154" t="s">
        <v>254</v>
      </c>
      <c r="O16" s="181"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P16" s="334">
        <v>0</v>
      </c>
      <c r="Q16" s="334"/>
      <c r="R16" s="334">
        <v>0</v>
      </c>
      <c r="S16" s="334"/>
      <c r="T16" s="334">
        <v>0</v>
      </c>
      <c r="U16" s="335"/>
      <c r="V16" s="285">
        <f>P16+R16+T16</f>
        <v>0</v>
      </c>
      <c r="W16" s="285">
        <f>Q16+S16+U16</f>
        <v>0</v>
      </c>
      <c r="X16" s="334">
        <v>1</v>
      </c>
      <c r="Y16" s="334"/>
      <c r="Z16" s="334">
        <v>2</v>
      </c>
      <c r="AA16" s="334"/>
      <c r="AB16" s="334">
        <v>0</v>
      </c>
      <c r="AC16" s="334"/>
      <c r="AD16" s="285">
        <f>X16+Z16+AB16</f>
        <v>3</v>
      </c>
      <c r="AE16" s="285">
        <f>Y16+AA16+AC16</f>
        <v>0</v>
      </c>
      <c r="AF16" s="334">
        <v>0</v>
      </c>
      <c r="AG16" s="334"/>
      <c r="AH16" s="334">
        <v>0</v>
      </c>
      <c r="AI16" s="334"/>
      <c r="AJ16" s="335">
        <v>0</v>
      </c>
      <c r="AK16" s="335"/>
      <c r="AL16" s="285">
        <f>AF16+AH16+AJ16</f>
        <v>0</v>
      </c>
      <c r="AM16" s="285">
        <f>AG16+AI16+AK16</f>
        <v>0</v>
      </c>
      <c r="AN16" s="334">
        <v>1</v>
      </c>
      <c r="AO16" s="334"/>
      <c r="AP16" s="334">
        <v>2</v>
      </c>
      <c r="AQ16" s="334"/>
      <c r="AR16" s="334">
        <v>0</v>
      </c>
      <c r="AS16" s="334"/>
      <c r="AT16" s="12">
        <f>AN16+AP16+AR16</f>
        <v>3</v>
      </c>
      <c r="AU16" s="12">
        <f>AO16+AQ16+AS16</f>
        <v>0</v>
      </c>
      <c r="AV16" s="4">
        <f>V16+AD16+AL16+AT16</f>
        <v>6</v>
      </c>
      <c r="AW16" s="248">
        <f>+W16</f>
        <v>0</v>
      </c>
      <c r="AX16" s="248">
        <f>+W16+AE16</f>
        <v>0</v>
      </c>
      <c r="AY16" s="248">
        <f>+W16+AE16+AM16</f>
        <v>0</v>
      </c>
      <c r="AZ16" s="248">
        <f>+W16+AE16+AM16+AU16</f>
        <v>0</v>
      </c>
      <c r="BA16" s="13">
        <f>IF(AND(AW16&gt;0,$AV16&gt;0),AW16/$AV16,0)</f>
        <v>0</v>
      </c>
      <c r="BB16" s="13">
        <f t="shared" ref="BB16:BD22" si="0">IF(AND(AX16&gt;0,$AV16&gt;0),AX16/$AV16,0)</f>
        <v>0</v>
      </c>
      <c r="BC16" s="13">
        <f t="shared" si="0"/>
        <v>0</v>
      </c>
      <c r="BD16" s="13">
        <f t="shared" si="0"/>
        <v>0</v>
      </c>
      <c r="BE16" s="13">
        <f t="shared" ref="BE16:BH22" si="1">(IF(AND(AW16&gt;0,$AV16&gt;0),AW16/$AV16,0))*$E16</f>
        <v>0</v>
      </c>
      <c r="BF16" s="13">
        <f t="shared" si="1"/>
        <v>0</v>
      </c>
      <c r="BG16" s="13">
        <f t="shared" si="1"/>
        <v>0</v>
      </c>
      <c r="BH16" s="13">
        <f t="shared" si="1"/>
        <v>0</v>
      </c>
      <c r="BI16" s="182"/>
    </row>
    <row r="17" spans="2:61" ht="135" customHeight="1">
      <c r="B17" s="511"/>
      <c r="C17" s="527"/>
      <c r="D17" s="296"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14">
        <f>+'01-FR-03 POA INSTITUCIONAL'!E34</f>
        <v>0.27272727272727298</v>
      </c>
      <c r="F17" s="118">
        <f>+'01-FR-03 POA INSTITUCIONAL'!F34</f>
        <v>6</v>
      </c>
      <c r="G17" s="118">
        <f>+'01-FR-03 POA INSTITUCIONAL'!M34</f>
        <v>3</v>
      </c>
      <c r="H17" s="304" t="str">
        <f>+'01-FR-03 POA INSTITUCIONAL'!G34</f>
        <v>S.I.</v>
      </c>
      <c r="I17" s="304" t="str">
        <f>+'01-FR-03 POA INSTITUCIONAL'!H34</f>
        <v>Informes de seguimientos realizados en temas específicos.</v>
      </c>
      <c r="J17" s="304" t="s">
        <v>636</v>
      </c>
      <c r="K17" s="180" t="s">
        <v>255</v>
      </c>
      <c r="L17" s="154" t="s">
        <v>736</v>
      </c>
      <c r="M17" s="154" t="s">
        <v>253</v>
      </c>
      <c r="N17" s="154" t="s">
        <v>254</v>
      </c>
      <c r="O17" s="181"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7" s="334">
        <v>0</v>
      </c>
      <c r="Q17" s="334"/>
      <c r="R17" s="334">
        <v>0</v>
      </c>
      <c r="S17" s="334"/>
      <c r="T17" s="334">
        <v>0</v>
      </c>
      <c r="U17" s="335"/>
      <c r="V17" s="285">
        <f t="shared" ref="V17:W22" si="2">P17+R17+T17</f>
        <v>0</v>
      </c>
      <c r="W17" s="285">
        <f t="shared" si="2"/>
        <v>0</v>
      </c>
      <c r="X17" s="334">
        <v>0</v>
      </c>
      <c r="Y17" s="334"/>
      <c r="Z17" s="334">
        <v>0</v>
      </c>
      <c r="AA17" s="334"/>
      <c r="AB17" s="334">
        <v>1</v>
      </c>
      <c r="AC17" s="334"/>
      <c r="AD17" s="285">
        <f t="shared" ref="AD17:AE22" si="3">X17+Z17+AB17</f>
        <v>1</v>
      </c>
      <c r="AE17" s="285">
        <f t="shared" si="3"/>
        <v>0</v>
      </c>
      <c r="AF17" s="334">
        <v>1</v>
      </c>
      <c r="AG17" s="334"/>
      <c r="AH17" s="334">
        <v>0</v>
      </c>
      <c r="AI17" s="334"/>
      <c r="AJ17" s="335">
        <v>0</v>
      </c>
      <c r="AK17" s="335"/>
      <c r="AL17" s="285">
        <f t="shared" ref="AL17:AM22" si="4">AF17+AH17+AJ17</f>
        <v>1</v>
      </c>
      <c r="AM17" s="285">
        <f t="shared" si="4"/>
        <v>0</v>
      </c>
      <c r="AN17" s="334">
        <v>0</v>
      </c>
      <c r="AO17" s="334"/>
      <c r="AP17" s="334">
        <v>1</v>
      </c>
      <c r="AQ17" s="334"/>
      <c r="AR17" s="334">
        <v>0</v>
      </c>
      <c r="AS17" s="334"/>
      <c r="AT17" s="12">
        <f t="shared" ref="AT17:AU22" si="5">AN17+AP17+AR17</f>
        <v>1</v>
      </c>
      <c r="AU17" s="12">
        <f t="shared" si="5"/>
        <v>0</v>
      </c>
      <c r="AV17" s="4">
        <f t="shared" ref="AV17:AV22" si="6">V17+AD17+AL17+AT17</f>
        <v>3</v>
      </c>
      <c r="AW17" s="248">
        <f t="shared" ref="AW17:AW22" si="7">+W17</f>
        <v>0</v>
      </c>
      <c r="AX17" s="248">
        <f t="shared" ref="AX17:AX22" si="8">+W17+AE17</f>
        <v>0</v>
      </c>
      <c r="AY17" s="248">
        <f t="shared" ref="AY17:AY22" si="9">+W17+AE17+AM17</f>
        <v>0</v>
      </c>
      <c r="AZ17" s="248">
        <f t="shared" ref="AZ17:AZ22" si="10">+W17+AE17+AM17+AU17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c r="BI17" s="182"/>
    </row>
    <row r="18" spans="2:61" ht="126" customHeight="1">
      <c r="B18" s="511"/>
      <c r="C18" s="510" t="str">
        <f>+'01-FR-03 POA INSTITUCIONAL'!C35</f>
        <v>2.2. Fortalecer la moralidad publica realizando  952 acciones de prevención y control a la función pública.</v>
      </c>
      <c r="D18" s="296" t="str">
        <f>+'01-FR-03 POA INSTITUCIONAL'!D35</f>
        <v>2.2.1 Realizar 817 acciones de prevención y control a la función pública para fortalecer la moralidad pública.</v>
      </c>
      <c r="E18" s="14">
        <f>+'01-FR-03 POA INSTITUCIONAL'!E35</f>
        <v>0.89</v>
      </c>
      <c r="F18" s="118">
        <f>+'01-FR-03 POA INSTITUCIONAL'!F35</f>
        <v>817</v>
      </c>
      <c r="G18" s="118">
        <f>+'01-FR-03 POA INSTITUCIONAL'!M35</f>
        <v>259</v>
      </c>
      <c r="H18" s="304" t="str">
        <f>+'01-FR-03 POA INSTITUCIONAL'!G35</f>
        <v>S.I.</v>
      </c>
      <c r="I18" s="304" t="str">
        <f>+'01-FR-03 POA INSTITUCIONAL'!H35</f>
        <v>Acciones de Prevención y Control a la Función Pública realizadas, con informe.</v>
      </c>
      <c r="J18" s="304" t="s">
        <v>637</v>
      </c>
      <c r="K18" s="180" t="s">
        <v>256</v>
      </c>
      <c r="L18" s="154" t="s">
        <v>737</v>
      </c>
      <c r="M18" s="154" t="s">
        <v>253</v>
      </c>
      <c r="N18" s="154" t="s">
        <v>254</v>
      </c>
      <c r="O18" s="181"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8" s="336">
        <v>0</v>
      </c>
      <c r="Q18" s="336"/>
      <c r="R18" s="336">
        <v>15</v>
      </c>
      <c r="S18" s="336"/>
      <c r="T18" s="336">
        <v>28</v>
      </c>
      <c r="U18" s="336"/>
      <c r="V18" s="285">
        <f t="shared" si="2"/>
        <v>43</v>
      </c>
      <c r="W18" s="285">
        <f t="shared" si="2"/>
        <v>0</v>
      </c>
      <c r="X18" s="336">
        <v>27</v>
      </c>
      <c r="Y18" s="336"/>
      <c r="Z18" s="336">
        <v>33</v>
      </c>
      <c r="AA18" s="336"/>
      <c r="AB18" s="336">
        <v>28</v>
      </c>
      <c r="AC18" s="336"/>
      <c r="AD18" s="285">
        <f t="shared" si="3"/>
        <v>88</v>
      </c>
      <c r="AE18" s="285">
        <f t="shared" si="3"/>
        <v>0</v>
      </c>
      <c r="AF18" s="336">
        <v>36</v>
      </c>
      <c r="AG18" s="336"/>
      <c r="AH18" s="336">
        <v>26</v>
      </c>
      <c r="AI18" s="336"/>
      <c r="AJ18" s="336">
        <v>29</v>
      </c>
      <c r="AK18" s="336"/>
      <c r="AL18" s="285">
        <f t="shared" si="4"/>
        <v>91</v>
      </c>
      <c r="AM18" s="285">
        <f t="shared" si="4"/>
        <v>0</v>
      </c>
      <c r="AN18" s="336">
        <v>24</v>
      </c>
      <c r="AO18" s="336"/>
      <c r="AP18" s="336">
        <v>13</v>
      </c>
      <c r="AQ18" s="336"/>
      <c r="AR18" s="336">
        <v>0</v>
      </c>
      <c r="AS18" s="336"/>
      <c r="AT18" s="12">
        <f t="shared" si="5"/>
        <v>37</v>
      </c>
      <c r="AU18" s="12">
        <f t="shared" si="5"/>
        <v>0</v>
      </c>
      <c r="AV18" s="4">
        <f t="shared" si="6"/>
        <v>259</v>
      </c>
      <c r="AW18" s="248">
        <f t="shared" si="7"/>
        <v>0</v>
      </c>
      <c r="AX18" s="248">
        <f t="shared" si="8"/>
        <v>0</v>
      </c>
      <c r="AY18" s="248">
        <f t="shared" si="9"/>
        <v>0</v>
      </c>
      <c r="AZ18" s="248">
        <f t="shared" si="10"/>
        <v>0</v>
      </c>
      <c r="BA18" s="13">
        <f t="shared" ref="BA18:BA22" si="11">IF(AND(AW18&gt;0,AV18&gt;0),AW18/AV18,0)</f>
        <v>0</v>
      </c>
      <c r="BB18" s="13">
        <f t="shared" si="0"/>
        <v>0</v>
      </c>
      <c r="BC18" s="13">
        <f t="shared" si="0"/>
        <v>0</v>
      </c>
      <c r="BD18" s="13">
        <f t="shared" si="0"/>
        <v>0</v>
      </c>
      <c r="BE18" s="13">
        <f t="shared" si="1"/>
        <v>0</v>
      </c>
      <c r="BF18" s="13">
        <f t="shared" si="1"/>
        <v>0</v>
      </c>
      <c r="BG18" s="13">
        <f t="shared" si="1"/>
        <v>0</v>
      </c>
      <c r="BH18" s="13">
        <f t="shared" si="1"/>
        <v>0</v>
      </c>
      <c r="BI18" s="182"/>
    </row>
    <row r="19" spans="2:61" ht="97.95" customHeight="1">
      <c r="B19" s="511"/>
      <c r="C19" s="527"/>
      <c r="D19" s="296" t="str">
        <f>+'01-FR-03 POA INSTITUCIONAL'!D36</f>
        <v>2.2.2 Realizar 135 acciones de prevención y control a la función pública - seguimientos, para fortalecer la moralidad pública en el Distrito Capital.</v>
      </c>
      <c r="E19" s="14">
        <f>+'01-FR-03 POA INSTITUCIONAL'!E36</f>
        <v>0.11</v>
      </c>
      <c r="F19" s="118">
        <f>+'01-FR-03 POA INSTITUCIONAL'!F36</f>
        <v>135</v>
      </c>
      <c r="G19" s="118">
        <f>+'01-FR-03 POA INSTITUCIONAL'!M36</f>
        <v>30</v>
      </c>
      <c r="H19" s="304" t="str">
        <f>+'01-FR-03 POA INSTITUCIONAL'!G36</f>
        <v>S.I.</v>
      </c>
      <c r="I19" s="304" t="str">
        <f>+'01-FR-03 POA INSTITUCIONAL'!H36</f>
        <v>Seguimientos realizados sobre acciones previas, con informe</v>
      </c>
      <c r="J19" s="304" t="s">
        <v>638</v>
      </c>
      <c r="K19" s="180" t="s">
        <v>257</v>
      </c>
      <c r="L19" s="154" t="s">
        <v>738</v>
      </c>
      <c r="M19" s="154" t="s">
        <v>253</v>
      </c>
      <c r="N19" s="154" t="s">
        <v>254</v>
      </c>
      <c r="O19" s="181"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9" s="336">
        <v>0</v>
      </c>
      <c r="Q19" s="336"/>
      <c r="R19" s="336">
        <v>0</v>
      </c>
      <c r="S19" s="336"/>
      <c r="T19" s="336">
        <v>1</v>
      </c>
      <c r="U19" s="336"/>
      <c r="V19" s="285">
        <f t="shared" si="2"/>
        <v>1</v>
      </c>
      <c r="W19" s="285">
        <f t="shared" si="2"/>
        <v>0</v>
      </c>
      <c r="X19" s="336">
        <v>1</v>
      </c>
      <c r="Y19" s="336"/>
      <c r="Z19" s="336">
        <v>1</v>
      </c>
      <c r="AA19" s="336"/>
      <c r="AB19" s="336">
        <v>1</v>
      </c>
      <c r="AC19" s="336"/>
      <c r="AD19" s="285">
        <f t="shared" si="3"/>
        <v>3</v>
      </c>
      <c r="AE19" s="285">
        <f t="shared" si="3"/>
        <v>0</v>
      </c>
      <c r="AF19" s="336">
        <v>3</v>
      </c>
      <c r="AG19" s="336"/>
      <c r="AH19" s="336">
        <v>16</v>
      </c>
      <c r="AI19" s="336"/>
      <c r="AJ19" s="336">
        <v>1</v>
      </c>
      <c r="AK19" s="336"/>
      <c r="AL19" s="285">
        <f t="shared" si="4"/>
        <v>20</v>
      </c>
      <c r="AM19" s="285">
        <f t="shared" si="4"/>
        <v>0</v>
      </c>
      <c r="AN19" s="336">
        <v>3</v>
      </c>
      <c r="AO19" s="336"/>
      <c r="AP19" s="336">
        <v>3</v>
      </c>
      <c r="AQ19" s="336"/>
      <c r="AR19" s="336">
        <v>0</v>
      </c>
      <c r="AS19" s="336"/>
      <c r="AT19" s="12">
        <f t="shared" si="5"/>
        <v>6</v>
      </c>
      <c r="AU19" s="12">
        <f t="shared" si="5"/>
        <v>0</v>
      </c>
      <c r="AV19" s="4">
        <f t="shared" si="6"/>
        <v>30</v>
      </c>
      <c r="AW19" s="248">
        <f t="shared" si="7"/>
        <v>0</v>
      </c>
      <c r="AX19" s="248">
        <f t="shared" si="8"/>
        <v>0</v>
      </c>
      <c r="AY19" s="248">
        <f t="shared" si="9"/>
        <v>0</v>
      </c>
      <c r="AZ19" s="248">
        <f t="shared" si="10"/>
        <v>0</v>
      </c>
      <c r="BA19" s="13">
        <f t="shared" si="11"/>
        <v>0</v>
      </c>
      <c r="BB19" s="13">
        <f t="shared" si="0"/>
        <v>0</v>
      </c>
      <c r="BC19" s="13">
        <f t="shared" si="0"/>
        <v>0</v>
      </c>
      <c r="BD19" s="13">
        <f t="shared" si="0"/>
        <v>0</v>
      </c>
      <c r="BE19" s="13">
        <f t="shared" si="1"/>
        <v>0</v>
      </c>
      <c r="BF19" s="13">
        <f t="shared" si="1"/>
        <v>0</v>
      </c>
      <c r="BG19" s="13">
        <f t="shared" si="1"/>
        <v>0</v>
      </c>
      <c r="BH19" s="13">
        <f t="shared" si="1"/>
        <v>0</v>
      </c>
      <c r="BI19" s="182"/>
    </row>
    <row r="20" spans="2:61" ht="322.5" customHeight="1">
      <c r="B20" s="511"/>
      <c r="C20" s="510" t="str">
        <f>+'01-FR-03 POA INSTITUCIONAL'!C37</f>
        <v>2.3. Fortalecer 312 espacios de participación ciudadana en la Personería de Bogotá</v>
      </c>
      <c r="D20" s="296" t="str">
        <f>+'01-FR-03 POA INSTITUCIONAL'!D37</f>
        <v>2.3.1 Realizar 52 audiencias públicas y/o mesas de trabajo, las cuales permitan la participación ciudadana, con énfasis en los Derechos e intereses colectivos.</v>
      </c>
      <c r="E20" s="14">
        <f>+'01-FR-03 POA INSTITUCIONAL'!E37</f>
        <v>0.2</v>
      </c>
      <c r="F20" s="118">
        <f>+'01-FR-03 POA INSTITUCIONAL'!F37</f>
        <v>52</v>
      </c>
      <c r="G20" s="118">
        <f>+'01-FR-03 POA INSTITUCIONAL'!M37</f>
        <v>15</v>
      </c>
      <c r="H20" s="304">
        <f>+'01-FR-03 POA INSTITUCIONAL'!G37</f>
        <v>75</v>
      </c>
      <c r="I20" s="304" t="str">
        <f>+'01-FR-03 POA INSTITUCIONAL'!H37</f>
        <v>Audiencias públicas y/o mesas de trabajo realizadas.</v>
      </c>
      <c r="J20" s="304" t="s">
        <v>258</v>
      </c>
      <c r="K20" s="180" t="s">
        <v>259</v>
      </c>
      <c r="L20" s="154" t="s">
        <v>739</v>
      </c>
      <c r="M20" s="154" t="s">
        <v>253</v>
      </c>
      <c r="N20" s="154" t="s">
        <v>254</v>
      </c>
      <c r="O20" s="181" t="str">
        <f>+'01-FR-03 POA INSTITUCIONAL'!J37</f>
        <v>Personería Delegada para la Coordinación de Prevención y Control a la Función Pública y sus Personerías Delegadas.</v>
      </c>
      <c r="P20" s="334">
        <v>0</v>
      </c>
      <c r="Q20" s="334"/>
      <c r="R20" s="334">
        <v>2</v>
      </c>
      <c r="S20" s="334"/>
      <c r="T20" s="334">
        <v>3</v>
      </c>
      <c r="U20" s="335"/>
      <c r="V20" s="285">
        <f t="shared" si="2"/>
        <v>5</v>
      </c>
      <c r="W20" s="285"/>
      <c r="X20" s="334">
        <v>3</v>
      </c>
      <c r="Y20" s="334"/>
      <c r="Z20" s="334">
        <v>3</v>
      </c>
      <c r="AA20" s="334"/>
      <c r="AB20" s="334">
        <v>3</v>
      </c>
      <c r="AC20" s="334"/>
      <c r="AD20" s="285">
        <f t="shared" si="3"/>
        <v>9</v>
      </c>
      <c r="AE20" s="285"/>
      <c r="AF20" s="334">
        <v>0</v>
      </c>
      <c r="AG20" s="334"/>
      <c r="AH20" s="334">
        <v>0</v>
      </c>
      <c r="AI20" s="334"/>
      <c r="AJ20" s="335">
        <v>0</v>
      </c>
      <c r="AK20" s="335"/>
      <c r="AL20" s="285">
        <f t="shared" si="4"/>
        <v>0</v>
      </c>
      <c r="AM20" s="285"/>
      <c r="AN20" s="334">
        <v>0</v>
      </c>
      <c r="AO20" s="334"/>
      <c r="AP20" s="334">
        <v>1</v>
      </c>
      <c r="AQ20" s="334"/>
      <c r="AR20" s="334">
        <v>0</v>
      </c>
      <c r="AS20" s="334"/>
      <c r="AT20" s="12">
        <f t="shared" si="5"/>
        <v>1</v>
      </c>
      <c r="AU20" s="12">
        <f t="shared" si="5"/>
        <v>0</v>
      </c>
      <c r="AV20" s="4">
        <f t="shared" si="6"/>
        <v>15</v>
      </c>
      <c r="AW20" s="248">
        <f t="shared" si="7"/>
        <v>0</v>
      </c>
      <c r="AX20" s="248">
        <f t="shared" si="8"/>
        <v>0</v>
      </c>
      <c r="AY20" s="248">
        <f t="shared" si="9"/>
        <v>0</v>
      </c>
      <c r="AZ20" s="248">
        <f t="shared" si="10"/>
        <v>0</v>
      </c>
      <c r="BA20" s="13">
        <f t="shared" si="11"/>
        <v>0</v>
      </c>
      <c r="BB20" s="13">
        <f t="shared" si="0"/>
        <v>0</v>
      </c>
      <c r="BC20" s="13">
        <f t="shared" si="0"/>
        <v>0</v>
      </c>
      <c r="BD20" s="13">
        <f t="shared" si="0"/>
        <v>0</v>
      </c>
      <c r="BE20" s="13">
        <f t="shared" si="1"/>
        <v>0</v>
      </c>
      <c r="BF20" s="13">
        <f t="shared" si="1"/>
        <v>0</v>
      </c>
      <c r="BG20" s="13">
        <f t="shared" si="1"/>
        <v>0</v>
      </c>
      <c r="BH20" s="13">
        <f t="shared" si="1"/>
        <v>0</v>
      </c>
      <c r="BI20" s="182"/>
    </row>
    <row r="21" spans="2:61" ht="171" customHeight="1">
      <c r="B21" s="511"/>
      <c r="C21" s="511"/>
      <c r="D21" s="296" t="str">
        <f>+'01-FR-03 POA INSTITUCIONAL'!D38</f>
        <v>2.3.2 Realizar 160 acompañamientos a los ciudadanos que intervienen en los diferentes espacios de participación ciudadana.</v>
      </c>
      <c r="E21" s="14">
        <f>+'01-FR-03 POA INSTITUCIONAL'!E38</f>
        <v>0.46700000000000003</v>
      </c>
      <c r="F21" s="118">
        <f>+'01-FR-03 POA INSTITUCIONAL'!F38</f>
        <v>160</v>
      </c>
      <c r="G21" s="118">
        <f>+'01-FR-03 POA INSTITUCIONAL'!M38</f>
        <v>40</v>
      </c>
      <c r="H21" s="304" t="str">
        <f>+'01-FR-03 POA INSTITUCIONAL'!G38</f>
        <v>S.I.</v>
      </c>
      <c r="I21" s="304" t="str">
        <f>+'01-FR-03 POA INSTITUCIONAL'!H38</f>
        <v>Acompañamientos a los ciudadanos realizados.</v>
      </c>
      <c r="J21" s="304" t="s">
        <v>260</v>
      </c>
      <c r="K21" s="180" t="s">
        <v>261</v>
      </c>
      <c r="L21" s="154" t="s">
        <v>740</v>
      </c>
      <c r="M21" s="154" t="s">
        <v>253</v>
      </c>
      <c r="N21" s="154" t="s">
        <v>254</v>
      </c>
      <c r="O21" s="181" t="str">
        <f>+'01-FR-03 POA INSTITUCIONAL'!J38</f>
        <v xml:space="preserve">Personería Delegada para la Coordinación de Gestión de las Personerías Locales y sus Personerías Locales. </v>
      </c>
      <c r="P21" s="334">
        <v>0</v>
      </c>
      <c r="Q21" s="334"/>
      <c r="R21" s="334">
        <v>4</v>
      </c>
      <c r="S21" s="334"/>
      <c r="T21" s="334">
        <v>4</v>
      </c>
      <c r="U21" s="335"/>
      <c r="V21" s="285">
        <f t="shared" si="2"/>
        <v>8</v>
      </c>
      <c r="W21" s="285"/>
      <c r="X21" s="334">
        <v>4</v>
      </c>
      <c r="Y21" s="334"/>
      <c r="Z21" s="334">
        <v>4</v>
      </c>
      <c r="AA21" s="334"/>
      <c r="AB21" s="334">
        <v>4</v>
      </c>
      <c r="AC21" s="334"/>
      <c r="AD21" s="285">
        <f t="shared" si="3"/>
        <v>12</v>
      </c>
      <c r="AE21" s="285"/>
      <c r="AF21" s="334">
        <v>4</v>
      </c>
      <c r="AG21" s="334"/>
      <c r="AH21" s="334">
        <v>4</v>
      </c>
      <c r="AI21" s="334"/>
      <c r="AJ21" s="334">
        <v>4</v>
      </c>
      <c r="AK21" s="335"/>
      <c r="AL21" s="285">
        <f t="shared" si="4"/>
        <v>12</v>
      </c>
      <c r="AM21" s="285"/>
      <c r="AN21" s="334">
        <v>4</v>
      </c>
      <c r="AO21" s="334"/>
      <c r="AP21" s="334">
        <v>4</v>
      </c>
      <c r="AQ21" s="334"/>
      <c r="AR21" s="334">
        <v>0</v>
      </c>
      <c r="AS21" s="334"/>
      <c r="AT21" s="12">
        <f t="shared" si="5"/>
        <v>8</v>
      </c>
      <c r="AU21" s="12">
        <f t="shared" si="5"/>
        <v>0</v>
      </c>
      <c r="AV21" s="4">
        <f t="shared" si="6"/>
        <v>40</v>
      </c>
      <c r="AW21" s="248">
        <f t="shared" si="7"/>
        <v>0</v>
      </c>
      <c r="AX21" s="248">
        <f t="shared" si="8"/>
        <v>0</v>
      </c>
      <c r="AY21" s="248">
        <f t="shared" si="9"/>
        <v>0</v>
      </c>
      <c r="AZ21" s="248">
        <f t="shared" si="10"/>
        <v>0</v>
      </c>
      <c r="BA21" s="13">
        <f t="shared" si="11"/>
        <v>0</v>
      </c>
      <c r="BB21" s="13">
        <f t="shared" si="0"/>
        <v>0</v>
      </c>
      <c r="BC21" s="13">
        <f t="shared" si="0"/>
        <v>0</v>
      </c>
      <c r="BD21" s="13">
        <f t="shared" si="0"/>
        <v>0</v>
      </c>
      <c r="BE21" s="13">
        <f t="shared" si="1"/>
        <v>0</v>
      </c>
      <c r="BF21" s="13">
        <f t="shared" si="1"/>
        <v>0</v>
      </c>
      <c r="BG21" s="13">
        <f t="shared" si="1"/>
        <v>0</v>
      </c>
      <c r="BH21" s="13">
        <f t="shared" si="1"/>
        <v>0</v>
      </c>
      <c r="BI21" s="182"/>
    </row>
    <row r="22" spans="2:61" ht="177" customHeight="1">
      <c r="B22" s="527"/>
      <c r="C22" s="527"/>
      <c r="D22" s="296" t="str">
        <f>+'01-FR-03 POA INSTITUCIONAL'!D39</f>
        <v>2.3.3 Realizar 100 espacios de diálogo con las personas para retroalimentar las actividades de participación ciudadana</v>
      </c>
      <c r="E22" s="14">
        <f>+'01-FR-03 POA INSTITUCIONAL'!E39</f>
        <v>0.33300000000000002</v>
      </c>
      <c r="F22" s="118">
        <f>+'01-FR-03 POA INSTITUCIONAL'!F39</f>
        <v>100</v>
      </c>
      <c r="G22" s="118">
        <f>+'01-FR-03 POA INSTITUCIONAL'!M39</f>
        <v>30</v>
      </c>
      <c r="H22" s="304" t="str">
        <f>+'01-FR-03 POA INSTITUCIONAL'!G39</f>
        <v>S.I.</v>
      </c>
      <c r="I22" s="304" t="str">
        <f>+'01-FR-03 POA INSTITUCIONAL'!H39</f>
        <v>Espacios de dialogo realizados.</v>
      </c>
      <c r="J22" s="304" t="s">
        <v>639</v>
      </c>
      <c r="K22" s="180" t="s">
        <v>262</v>
      </c>
      <c r="L22" s="154" t="s">
        <v>700</v>
      </c>
      <c r="M22" s="154" t="s">
        <v>253</v>
      </c>
      <c r="N22" s="154" t="s">
        <v>254</v>
      </c>
      <c r="O22" s="181" t="str">
        <f>+'01-FR-03 POA INSTITUCIONAL'!J39</f>
        <v>Personería Delegada para la Coordinación de Gestión de las Personerías Locales y sus Personerías Locales. 
Personería Delegada para la Coordinación de Prevención y Control a la Función Pública y sus Personerías Delegadas.</v>
      </c>
      <c r="P22" s="334">
        <v>0</v>
      </c>
      <c r="Q22" s="334"/>
      <c r="R22" s="334">
        <v>0</v>
      </c>
      <c r="S22" s="334"/>
      <c r="T22" s="334">
        <v>2</v>
      </c>
      <c r="U22" s="335"/>
      <c r="V22" s="285">
        <f t="shared" si="2"/>
        <v>2</v>
      </c>
      <c r="W22" s="285">
        <f t="shared" si="2"/>
        <v>0</v>
      </c>
      <c r="X22" s="334">
        <v>2</v>
      </c>
      <c r="Y22" s="334"/>
      <c r="Z22" s="334">
        <v>4</v>
      </c>
      <c r="AA22" s="334"/>
      <c r="AB22" s="334">
        <v>4</v>
      </c>
      <c r="AC22" s="334"/>
      <c r="AD22" s="285">
        <f t="shared" si="3"/>
        <v>10</v>
      </c>
      <c r="AE22" s="285">
        <f t="shared" si="3"/>
        <v>0</v>
      </c>
      <c r="AF22" s="334">
        <v>2</v>
      </c>
      <c r="AG22" s="334"/>
      <c r="AH22" s="334">
        <v>4</v>
      </c>
      <c r="AI22" s="334"/>
      <c r="AJ22" s="335">
        <v>4</v>
      </c>
      <c r="AK22" s="335"/>
      <c r="AL22" s="285">
        <f t="shared" si="4"/>
        <v>10</v>
      </c>
      <c r="AM22" s="285">
        <f t="shared" si="4"/>
        <v>0</v>
      </c>
      <c r="AN22" s="334">
        <v>3</v>
      </c>
      <c r="AO22" s="334"/>
      <c r="AP22" s="334">
        <v>2</v>
      </c>
      <c r="AQ22" s="334"/>
      <c r="AR22" s="334">
        <v>3</v>
      </c>
      <c r="AS22" s="334"/>
      <c r="AT22" s="12">
        <f t="shared" si="5"/>
        <v>8</v>
      </c>
      <c r="AU22" s="12">
        <f t="shared" si="5"/>
        <v>0</v>
      </c>
      <c r="AV22" s="4">
        <f t="shared" si="6"/>
        <v>30</v>
      </c>
      <c r="AW22" s="248">
        <f t="shared" si="7"/>
        <v>0</v>
      </c>
      <c r="AX22" s="248">
        <f t="shared" si="8"/>
        <v>0</v>
      </c>
      <c r="AY22" s="248">
        <f t="shared" si="9"/>
        <v>0</v>
      </c>
      <c r="AZ22" s="248">
        <f t="shared" si="10"/>
        <v>0</v>
      </c>
      <c r="BA22" s="13">
        <f t="shared" si="11"/>
        <v>0</v>
      </c>
      <c r="BB22" s="13">
        <f t="shared" si="0"/>
        <v>0</v>
      </c>
      <c r="BC22" s="13">
        <f t="shared" si="0"/>
        <v>0</v>
      </c>
      <c r="BD22" s="13">
        <f t="shared" si="0"/>
        <v>0</v>
      </c>
      <c r="BE22" s="13">
        <f t="shared" si="1"/>
        <v>0</v>
      </c>
      <c r="BF22" s="13">
        <f t="shared" si="1"/>
        <v>0</v>
      </c>
      <c r="BG22" s="13">
        <f t="shared" si="1"/>
        <v>0</v>
      </c>
      <c r="BH22" s="13">
        <f t="shared" si="1"/>
        <v>0</v>
      </c>
      <c r="BI22" s="182"/>
    </row>
    <row r="23" spans="2:61" ht="22.8">
      <c r="B23" s="419"/>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79"/>
      <c r="AX23" s="501" t="s">
        <v>19</v>
      </c>
      <c r="AY23" s="502"/>
      <c r="AZ23" s="502"/>
      <c r="BA23" s="25">
        <f t="shared" ref="BA23:BH23" si="12">AVERAGE(BA16:BA22)</f>
        <v>0</v>
      </c>
      <c r="BB23" s="25">
        <f t="shared" si="12"/>
        <v>0</v>
      </c>
      <c r="BC23" s="25">
        <f t="shared" si="12"/>
        <v>0</v>
      </c>
      <c r="BD23" s="25">
        <f t="shared" si="12"/>
        <v>0</v>
      </c>
      <c r="BE23" s="25">
        <f t="shared" si="12"/>
        <v>0</v>
      </c>
      <c r="BF23" s="25">
        <f t="shared" si="12"/>
        <v>0</v>
      </c>
      <c r="BG23" s="25">
        <f t="shared" si="12"/>
        <v>0</v>
      </c>
      <c r="BH23" s="25">
        <f t="shared" si="12"/>
        <v>0</v>
      </c>
    </row>
    <row r="24" spans="2:61">
      <c r="B24" s="458"/>
      <c r="C24" s="458"/>
      <c r="D24" s="458"/>
      <c r="E24" s="458"/>
      <c r="F24" s="458"/>
      <c r="G24" s="458"/>
      <c r="H24" s="166"/>
      <c r="I24" s="167"/>
      <c r="J24" s="167"/>
      <c r="K24" s="167"/>
      <c r="L24" s="167"/>
      <c r="M24" s="167"/>
      <c r="N24" s="167"/>
      <c r="O24" s="167"/>
    </row>
    <row r="25" spans="2:61">
      <c r="B25" s="167"/>
      <c r="C25" s="167"/>
      <c r="D25" s="480"/>
      <c r="E25" s="480"/>
      <c r="F25" s="480"/>
      <c r="G25" s="480"/>
      <c r="H25" s="480"/>
      <c r="I25" s="480"/>
      <c r="J25" s="480"/>
      <c r="K25" s="480"/>
      <c r="L25" s="480"/>
      <c r="M25" s="480"/>
      <c r="N25" s="480"/>
      <c r="O25" s="480"/>
    </row>
    <row r="26" spans="2:61" ht="38.25" customHeight="1">
      <c r="B26" s="28" t="s">
        <v>26</v>
      </c>
      <c r="C26" s="168">
        <v>44223</v>
      </c>
      <c r="D26" s="169"/>
      <c r="E26" s="472" t="s">
        <v>50</v>
      </c>
      <c r="F26" s="464" t="s">
        <v>727</v>
      </c>
      <c r="G26" s="465"/>
      <c r="H26" s="465"/>
      <c r="I26" s="465"/>
      <c r="J26" s="466"/>
      <c r="K26" s="170"/>
      <c r="L26" s="477"/>
      <c r="M26" s="477"/>
      <c r="N26" s="477"/>
      <c r="O26" s="478"/>
    </row>
    <row r="27" spans="2:61" ht="32.25" customHeight="1">
      <c r="B27" s="167"/>
      <c r="C27" s="167"/>
      <c r="D27" s="170"/>
      <c r="E27" s="472"/>
      <c r="F27" s="467"/>
      <c r="G27" s="468"/>
      <c r="H27" s="468"/>
      <c r="I27" s="468"/>
      <c r="J27" s="469"/>
      <c r="K27" s="167"/>
      <c r="L27" s="167"/>
      <c r="M27" s="167"/>
      <c r="N27" s="167"/>
      <c r="O27" s="167"/>
    </row>
    <row r="28" spans="2:61" ht="31.5" customHeight="1">
      <c r="B28" s="28" t="s">
        <v>49</v>
      </c>
      <c r="C28" s="168">
        <v>44470</v>
      </c>
      <c r="D28" s="167"/>
      <c r="E28" s="167"/>
      <c r="F28" s="167"/>
      <c r="K28" s="167"/>
      <c r="L28" s="167"/>
      <c r="M28" s="167"/>
      <c r="N28" s="167"/>
      <c r="O28" s="167"/>
    </row>
    <row r="29" spans="2:61">
      <c r="B29" s="167"/>
      <c r="C29" s="167"/>
      <c r="D29" s="167"/>
      <c r="E29" s="167"/>
      <c r="F29" s="167"/>
      <c r="K29" s="167"/>
      <c r="L29" s="167"/>
      <c r="M29" s="167"/>
      <c r="N29" s="167"/>
      <c r="O29" s="167"/>
    </row>
    <row r="30" spans="2:61" ht="24.6" customHeight="1">
      <c r="B30" s="28" t="s">
        <v>49</v>
      </c>
      <c r="C30" s="168">
        <v>44581</v>
      </c>
      <c r="D30" s="167"/>
      <c r="E30" s="167"/>
      <c r="F30" s="167"/>
      <c r="K30" s="167"/>
      <c r="L30" s="167"/>
      <c r="M30" s="167"/>
      <c r="N30" s="167"/>
      <c r="O30" s="167"/>
    </row>
    <row r="31" spans="2:61">
      <c r="B31" s="167"/>
      <c r="C31" s="167"/>
      <c r="D31" s="167"/>
      <c r="E31" s="167"/>
      <c r="F31" s="167"/>
      <c r="K31" s="167"/>
      <c r="L31" s="167"/>
      <c r="M31" s="167"/>
      <c r="N31" s="167"/>
      <c r="O31" s="167"/>
    </row>
    <row r="32" spans="2:61" ht="24.6" customHeight="1">
      <c r="B32" s="28" t="s">
        <v>49</v>
      </c>
      <c r="C32" s="168">
        <v>44740</v>
      </c>
      <c r="D32" s="167"/>
      <c r="E32" s="167"/>
      <c r="F32" s="167"/>
      <c r="K32" s="167"/>
      <c r="L32" s="167"/>
      <c r="M32" s="167"/>
      <c r="N32" s="167"/>
      <c r="O32" s="167"/>
    </row>
    <row r="33" spans="2:15" ht="13.5" customHeight="1">
      <c r="B33" s="144"/>
      <c r="C33" s="256"/>
      <c r="D33" s="144"/>
      <c r="E33" s="144"/>
      <c r="F33" s="144"/>
      <c r="K33" s="157"/>
      <c r="L33" s="157"/>
      <c r="M33" s="157"/>
      <c r="N33" s="157"/>
      <c r="O33" s="157"/>
    </row>
    <row r="34" spans="2:15" ht="20.25" customHeight="1">
      <c r="B34" s="28" t="s">
        <v>49</v>
      </c>
      <c r="C34" s="29">
        <v>44953</v>
      </c>
      <c r="D34" s="144"/>
      <c r="E34" s="144"/>
      <c r="F34" s="144"/>
      <c r="K34" s="157"/>
      <c r="L34" s="157"/>
      <c r="M34" s="157"/>
      <c r="N34" s="157"/>
      <c r="O34" s="157"/>
    </row>
    <row r="35" spans="2:15">
      <c r="B35" s="167"/>
      <c r="C35" s="167"/>
      <c r="D35" s="167"/>
      <c r="E35" s="167"/>
      <c r="F35" s="167"/>
      <c r="K35" s="167"/>
      <c r="L35" s="167"/>
      <c r="M35" s="167"/>
      <c r="N35" s="167"/>
      <c r="O35" s="167"/>
    </row>
    <row r="36" spans="2:15" ht="15" customHeight="1">
      <c r="B36" s="144" t="s">
        <v>646</v>
      </c>
      <c r="C36" s="167"/>
      <c r="D36" s="167"/>
      <c r="E36" s="167"/>
      <c r="F36" s="167"/>
      <c r="G36" s="166"/>
      <c r="H36" s="166"/>
      <c r="I36" s="476"/>
      <c r="J36" s="476"/>
      <c r="K36" s="476"/>
      <c r="L36" s="476"/>
      <c r="M36" s="300"/>
      <c r="N36" s="300"/>
      <c r="O36" s="300"/>
    </row>
    <row r="37" spans="2:15" ht="15" customHeight="1">
      <c r="B37" s="167"/>
      <c r="C37" s="167"/>
      <c r="D37" s="167"/>
      <c r="E37" s="167"/>
      <c r="F37" s="167"/>
      <c r="G37" s="166"/>
      <c r="H37" s="166"/>
      <c r="I37" s="167"/>
      <c r="J37" s="167"/>
      <c r="K37" s="172"/>
      <c r="L37" s="167"/>
      <c r="M37" s="167"/>
      <c r="N37" s="167"/>
      <c r="O37" s="167"/>
    </row>
    <row r="38" spans="2:15" ht="15" customHeight="1">
      <c r="B38" s="167"/>
      <c r="C38" s="167"/>
      <c r="D38" s="167"/>
      <c r="E38" s="167"/>
      <c r="F38" s="167"/>
      <c r="G38" s="166"/>
      <c r="H38" s="166"/>
      <c r="I38" s="476"/>
      <c r="J38" s="476"/>
      <c r="K38" s="476"/>
      <c r="L38" s="476"/>
      <c r="M38" s="300"/>
      <c r="N38" s="300"/>
      <c r="O38" s="300"/>
    </row>
    <row r="39" spans="2:15" ht="15" customHeight="1">
      <c r="B39" s="167"/>
      <c r="C39" s="167"/>
      <c r="D39" s="167"/>
      <c r="E39" s="167"/>
      <c r="F39" s="167"/>
      <c r="G39" s="166"/>
      <c r="H39" s="166"/>
      <c r="I39" s="167"/>
      <c r="J39" s="167"/>
      <c r="K39" s="172"/>
      <c r="L39" s="167"/>
      <c r="M39" s="167"/>
      <c r="N39" s="167"/>
      <c r="O39" s="167"/>
    </row>
    <row r="40" spans="2:15" ht="15" customHeight="1">
      <c r="B40" s="167"/>
      <c r="C40" s="167"/>
      <c r="D40" s="167"/>
      <c r="E40" s="167"/>
      <c r="F40" s="167"/>
      <c r="G40" s="166"/>
      <c r="H40" s="166"/>
      <c r="I40" s="476"/>
      <c r="J40" s="476"/>
      <c r="K40" s="476"/>
      <c r="L40" s="476"/>
      <c r="M40" s="300"/>
      <c r="N40" s="300"/>
      <c r="O40" s="300"/>
    </row>
  </sheetData>
  <sheetProtection algorithmName="SHA-512" hashValue="ykldJhoftpvDO8F/jF+VMak9z2KLBT7z+yUlcFChZUj0CDtS/IzsQPHrl0szy0ZZBYzNEChj0nIs0sdsRukBng==" saltValue="CMwY/0mlpMpuQNsq2vndmA==" spinCount="100000" sheet="1" objects="1" scenarios="1"/>
  <mergeCells count="72">
    <mergeCell ref="I36:L36"/>
    <mergeCell ref="I38:L38"/>
    <mergeCell ref="I40:L40"/>
    <mergeCell ref="B24:G24"/>
    <mergeCell ref="B23:AW23"/>
    <mergeCell ref="AX23:AZ23"/>
    <mergeCell ref="D25:O25"/>
    <mergeCell ref="E26:E27"/>
    <mergeCell ref="L26:O26"/>
    <mergeCell ref="F26:J27"/>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s>
  <conditionalFormatting sqref="BA16:BH19 BA22:BH22">
    <cfRule type="cellIs" dxfId="137" priority="7" operator="between">
      <formula>0.7</formula>
      <formula>1</formula>
    </cfRule>
    <cfRule type="cellIs" dxfId="136" priority="8" operator="between">
      <formula>0.51</formula>
      <formula>0.69</formula>
    </cfRule>
    <cfRule type="cellIs" dxfId="135" priority="9" operator="between">
      <formula>0</formula>
      <formula>0.5</formula>
    </cfRule>
  </conditionalFormatting>
  <conditionalFormatting sqref="BA20:BH20">
    <cfRule type="cellIs" dxfId="134" priority="4" operator="between">
      <formula>0.7</formula>
      <formula>1</formula>
    </cfRule>
    <cfRule type="cellIs" dxfId="133" priority="5" operator="between">
      <formula>0.51</formula>
      <formula>0.69</formula>
    </cfRule>
    <cfRule type="cellIs" dxfId="132" priority="6" operator="between">
      <formula>0</formula>
      <formula>0.5</formula>
    </cfRule>
  </conditionalFormatting>
  <conditionalFormatting sqref="BA21:BH21">
    <cfRule type="cellIs" dxfId="131" priority="1" operator="between">
      <formula>0.7</formula>
      <formula>1</formula>
    </cfRule>
    <cfRule type="cellIs" dxfId="130" priority="2" operator="between">
      <formula>0.51</formula>
      <formula>0.69</formula>
    </cfRule>
    <cfRule type="cellIs" dxfId="129"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66FF33"/>
  </sheetPr>
  <dimension ref="B1:BH39"/>
  <sheetViews>
    <sheetView showGridLines="0" zoomScale="55" zoomScaleNormal="55" workbookViewId="0">
      <selection activeCell="C34" sqref="C34"/>
    </sheetView>
  </sheetViews>
  <sheetFormatPr baseColWidth="10" defaultColWidth="17.33203125" defaultRowHeight="15" customHeight="1"/>
  <cols>
    <col min="1" max="1" width="4.33203125" style="84" customWidth="1"/>
    <col min="2" max="2" width="50.44140625" style="82" customWidth="1"/>
    <col min="3" max="3" width="31.44140625" style="82" customWidth="1"/>
    <col min="4" max="4" width="49.6640625" style="82" customWidth="1"/>
    <col min="5" max="6" width="27.5546875" style="82" customWidth="1"/>
    <col min="7" max="8" width="29.33203125" style="83" customWidth="1"/>
    <col min="9" max="9" width="36.44140625" style="82" customWidth="1"/>
    <col min="10" max="10" width="31.88671875" style="82" customWidth="1"/>
    <col min="11" max="11" width="55.88671875" style="82" customWidth="1"/>
    <col min="12" max="12" width="48.44140625" style="82" customWidth="1"/>
    <col min="13" max="14" width="28.5546875" style="82" customWidth="1"/>
    <col min="15" max="15" width="50" style="82" customWidth="1"/>
    <col min="16" max="47" width="15.88671875" style="84" customWidth="1"/>
    <col min="48" max="48" width="24.5546875" style="84" customWidth="1"/>
    <col min="49" max="49" width="22.88671875" style="84" customWidth="1"/>
    <col min="50" max="50" width="19.33203125" style="84" customWidth="1"/>
    <col min="51" max="51" width="18.44140625" style="84" customWidth="1"/>
    <col min="52" max="52" width="19.44140625" style="84" customWidth="1"/>
    <col min="53" max="53" width="23.33203125" style="84" customWidth="1"/>
    <col min="54" max="55" width="25.109375" style="84" customWidth="1"/>
    <col min="56" max="56" width="26.6640625" style="84" customWidth="1"/>
    <col min="57" max="57" width="26.33203125" style="84" customWidth="1"/>
    <col min="58" max="58" width="26.5546875" style="84" customWidth="1"/>
    <col min="59" max="59" width="26.33203125" style="84" customWidth="1"/>
    <col min="60" max="60" width="27.33203125" style="84" customWidth="1"/>
    <col min="61" max="16384" width="17.33203125" style="84"/>
  </cols>
  <sheetData>
    <row r="1" spans="2:60" ht="15.6" thickBot="1"/>
    <row r="2" spans="2:60" ht="15.6" customHeight="1">
      <c r="B2" s="45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145" t="s">
        <v>31</v>
      </c>
      <c r="BH2" s="146"/>
    </row>
    <row r="3" spans="2:60" ht="15.6" customHeight="1">
      <c r="B3" s="45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0" ht="15" customHeight="1">
      <c r="B4" s="45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619</v>
      </c>
    </row>
    <row r="5" spans="2:60" ht="15.6" customHeight="1">
      <c r="B5" s="45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149" t="s">
        <v>30</v>
      </c>
      <c r="BH5" s="150"/>
    </row>
    <row r="6" spans="2:60" ht="15.6" customHeight="1" thickBot="1">
      <c r="B6" s="45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0">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302"/>
      <c r="BC7" s="302"/>
      <c r="BD7" s="302"/>
      <c r="BE7" s="87"/>
      <c r="BF7" s="87"/>
    </row>
    <row r="8" spans="2:60" ht="22.8">
      <c r="B8" s="151" t="s">
        <v>45</v>
      </c>
      <c r="C8" s="535" t="s">
        <v>89</v>
      </c>
      <c r="D8" s="535"/>
      <c r="E8" s="152"/>
      <c r="F8" s="152"/>
      <c r="G8" s="152"/>
      <c r="H8" s="152"/>
      <c r="I8" s="152"/>
      <c r="J8" s="152"/>
      <c r="K8" s="152"/>
      <c r="L8" s="152"/>
      <c r="M8" s="152"/>
      <c r="N8" s="152"/>
      <c r="O8" s="152"/>
      <c r="AW8" s="302"/>
      <c r="AX8" s="302"/>
      <c r="AY8" s="302"/>
      <c r="AZ8" s="302"/>
      <c r="BA8" s="302"/>
      <c r="BB8" s="302"/>
      <c r="BC8" s="302"/>
      <c r="BD8" s="302"/>
    </row>
    <row r="9" spans="2:60" ht="69.75" customHeight="1">
      <c r="B9" s="151" t="s">
        <v>34</v>
      </c>
      <c r="C9" s="497" t="s">
        <v>308</v>
      </c>
      <c r="D9" s="498"/>
      <c r="E9" s="152"/>
      <c r="F9" s="152"/>
      <c r="G9" s="152"/>
      <c r="H9" s="152"/>
      <c r="I9" s="152"/>
      <c r="J9" s="152"/>
      <c r="K9" s="152"/>
      <c r="L9" s="152"/>
      <c r="M9" s="152"/>
      <c r="N9" s="152"/>
      <c r="O9" s="152"/>
      <c r="AW9" s="302"/>
      <c r="AX9" s="302"/>
      <c r="AY9" s="302"/>
      <c r="AZ9" s="302"/>
      <c r="BA9" s="302"/>
      <c r="BB9" s="302"/>
      <c r="BC9" s="302"/>
      <c r="BD9" s="302"/>
    </row>
    <row r="10" spans="2:60" ht="24.6">
      <c r="B10" s="151" t="s">
        <v>100</v>
      </c>
      <c r="C10" s="499">
        <v>2023</v>
      </c>
      <c r="D10" s="500"/>
      <c r="E10" s="152"/>
      <c r="F10" s="152"/>
      <c r="G10" s="152"/>
      <c r="H10" s="152"/>
      <c r="I10" s="152"/>
      <c r="J10" s="152"/>
      <c r="K10" s="152"/>
      <c r="L10" s="152"/>
      <c r="M10" s="152"/>
      <c r="N10" s="152"/>
      <c r="O10" s="152"/>
      <c r="AW10" s="302"/>
      <c r="AX10" s="302"/>
      <c r="AY10" s="302"/>
      <c r="AZ10" s="302"/>
      <c r="BA10" s="302"/>
      <c r="BB10" s="302"/>
      <c r="BC10" s="302"/>
      <c r="BD10" s="302"/>
    </row>
    <row r="11" spans="2:60">
      <c r="B11" s="85"/>
      <c r="C11" s="85"/>
      <c r="D11" s="85"/>
      <c r="E11" s="85"/>
      <c r="F11" s="85"/>
      <c r="G11" s="86"/>
      <c r="H11" s="86"/>
      <c r="I11" s="85"/>
      <c r="J11" s="85"/>
      <c r="K11" s="85"/>
      <c r="L11" s="85"/>
      <c r="M11" s="85"/>
      <c r="N11" s="85"/>
      <c r="O11" s="85"/>
      <c r="AW11" s="302"/>
      <c r="AX11" s="302"/>
      <c r="AY11" s="302"/>
      <c r="AZ11" s="302"/>
      <c r="BA11" s="302"/>
      <c r="BB11" s="302"/>
      <c r="BC11" s="302"/>
      <c r="BD11" s="302"/>
    </row>
    <row r="12" spans="2:60" ht="15.6"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61</v>
      </c>
      <c r="AW12" s="503" t="s">
        <v>648</v>
      </c>
      <c r="AX12" s="504"/>
      <c r="AY12" s="504"/>
      <c r="AZ12" s="505"/>
      <c r="BA12" s="518" t="s">
        <v>649</v>
      </c>
      <c r="BB12" s="519"/>
      <c r="BC12" s="519"/>
      <c r="BD12" s="520"/>
      <c r="BE12" s="512" t="s">
        <v>650</v>
      </c>
      <c r="BF12" s="513"/>
      <c r="BG12" s="513"/>
      <c r="BH12" s="514"/>
    </row>
    <row r="13" spans="2:60" ht="15.6">
      <c r="B13" s="422"/>
      <c r="C13" s="422"/>
      <c r="D13" s="509"/>
      <c r="E13" s="422"/>
      <c r="F13" s="42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118</v>
      </c>
      <c r="AX13" s="506" t="s">
        <v>22</v>
      </c>
      <c r="AY13" s="506" t="s">
        <v>302</v>
      </c>
      <c r="AZ13" s="506" t="s">
        <v>303</v>
      </c>
      <c r="BA13" s="521" t="s">
        <v>118</v>
      </c>
      <c r="BB13" s="521" t="s">
        <v>121</v>
      </c>
      <c r="BC13" s="521" t="s">
        <v>122</v>
      </c>
      <c r="BD13" s="521" t="s">
        <v>123</v>
      </c>
      <c r="BE13" s="515" t="s">
        <v>21</v>
      </c>
      <c r="BF13" s="515" t="s">
        <v>22</v>
      </c>
      <c r="BG13" s="515" t="s">
        <v>23</v>
      </c>
      <c r="BH13" s="515" t="s">
        <v>24</v>
      </c>
    </row>
    <row r="14" spans="2:60" ht="15.6">
      <c r="B14" s="422"/>
      <c r="C14" s="422"/>
      <c r="D14" s="509"/>
      <c r="E14" s="422"/>
      <c r="F14" s="42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2:60" ht="21.75" customHeight="1">
      <c r="B15" s="422"/>
      <c r="C15" s="422"/>
      <c r="D15" s="509"/>
      <c r="E15" s="422"/>
      <c r="F15" s="422"/>
      <c r="G15" s="422"/>
      <c r="H15" s="422"/>
      <c r="I15" s="422"/>
      <c r="J15" s="422"/>
      <c r="K15" s="422"/>
      <c r="L15" s="422"/>
      <c r="M15" s="422"/>
      <c r="N15" s="422"/>
      <c r="O15" s="422"/>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86"/>
      <c r="AW15" s="508"/>
      <c r="AX15" s="508"/>
      <c r="AY15" s="508"/>
      <c r="AZ15" s="508"/>
      <c r="BA15" s="523"/>
      <c r="BB15" s="523"/>
      <c r="BC15" s="523"/>
      <c r="BD15" s="523"/>
      <c r="BE15" s="517"/>
      <c r="BF15" s="517"/>
      <c r="BG15" s="517"/>
      <c r="BH15" s="517"/>
    </row>
    <row r="16" spans="2:60" ht="90">
      <c r="B16" s="510" t="str">
        <f>+'01-FR-03 POA INSTITUCIONAL'!B40</f>
        <v>3. Vigilar la conducta oficial de los(as) servidores(as) públicos(as) del Distrito Capital, mediante acciones preventivas y correctivas, que permitan un adecuado cumplimiento de los principios de la Función Pública</v>
      </c>
      <c r="C16" s="510" t="str">
        <f>+'01-FR-03 POA INSTITUCIONAL'!C40</f>
        <v>3.1. Descongestionar 6.700 procesos disciplinarios con criterios de calidad, efectividad y garantía del debido proceso.</v>
      </c>
      <c r="D16" s="296" t="str">
        <f>+'01-FR-03 POA INSTITUCIONAL'!D40</f>
        <v xml:space="preserve">3.1.1 Identificar y decidir de fondo 6.700  procesos, priorizando aquellos que se encuentren con riesgo de prescripción y/o vencidos en su etapa procesal (indagación, investigación y juzgamiento). </v>
      </c>
      <c r="E16" s="14">
        <f>+'01-FR-03 POA INSTITUCIONAL'!E40</f>
        <v>0.8</v>
      </c>
      <c r="F16" s="184">
        <f>+'01-FR-03 POA INSTITUCIONAL'!F40</f>
        <v>6700</v>
      </c>
      <c r="G16" s="184">
        <f>+'01-FR-03 POA INSTITUCIONAL'!M40</f>
        <v>1800</v>
      </c>
      <c r="H16" s="184">
        <f>+'01-FR-03 POA INSTITUCIONAL'!G40</f>
        <v>6287</v>
      </c>
      <c r="I16" s="304" t="str">
        <f>+'01-FR-03 POA INSTITUCIONAL'!H40</f>
        <v>Procesos priorizados identificados y decididos de fondo</v>
      </c>
      <c r="J16" s="153" t="s">
        <v>292</v>
      </c>
      <c r="K16" s="161" t="s">
        <v>304</v>
      </c>
      <c r="L16" s="155" t="s">
        <v>281</v>
      </c>
      <c r="M16" s="155" t="s">
        <v>309</v>
      </c>
      <c r="N16" s="155" t="s">
        <v>299</v>
      </c>
      <c r="O16" s="30" t="str">
        <f>+'01-FR-03 POA INSTITUCIONAL'!J40</f>
        <v>Personería Delegada para la Coordinación de Potestad Disciplinaria</v>
      </c>
      <c r="P16" s="185">
        <v>80</v>
      </c>
      <c r="Q16" s="185"/>
      <c r="R16" s="185">
        <v>80</v>
      </c>
      <c r="S16" s="185"/>
      <c r="T16" s="185">
        <v>160</v>
      </c>
      <c r="U16" s="185"/>
      <c r="V16" s="22">
        <f>P16+R16+T16</f>
        <v>320</v>
      </c>
      <c r="W16" s="22">
        <f>Q16+S16+U16</f>
        <v>0</v>
      </c>
      <c r="X16" s="185">
        <v>86</v>
      </c>
      <c r="Y16" s="185"/>
      <c r="Z16" s="185">
        <v>160</v>
      </c>
      <c r="AA16" s="185"/>
      <c r="AB16" s="185">
        <v>150</v>
      </c>
      <c r="AC16" s="185"/>
      <c r="AD16" s="22">
        <f>X16+Z16+AB16</f>
        <v>396</v>
      </c>
      <c r="AE16" s="22">
        <f>Y16+AA16+AC16</f>
        <v>0</v>
      </c>
      <c r="AF16" s="185">
        <v>150</v>
      </c>
      <c r="AG16" s="185"/>
      <c r="AH16" s="185">
        <v>164</v>
      </c>
      <c r="AI16" s="185"/>
      <c r="AJ16" s="186">
        <v>167</v>
      </c>
      <c r="AK16" s="186"/>
      <c r="AL16" s="22">
        <f>AF16+AH16+AJ16</f>
        <v>481</v>
      </c>
      <c r="AM16" s="22">
        <f>AG16+AI16+AK16</f>
        <v>0</v>
      </c>
      <c r="AN16" s="185">
        <v>200</v>
      </c>
      <c r="AO16" s="185"/>
      <c r="AP16" s="185">
        <v>232</v>
      </c>
      <c r="AQ16" s="185"/>
      <c r="AR16" s="185">
        <v>171</v>
      </c>
      <c r="AS16" s="185"/>
      <c r="AT16" s="22">
        <f>AN16+AP16+AR16</f>
        <v>603</v>
      </c>
      <c r="AU16" s="22">
        <f>AO16+AQ16+AS16</f>
        <v>0</v>
      </c>
      <c r="AV16" s="165">
        <f>V16+AD16+AL16+AT16</f>
        <v>1800</v>
      </c>
      <c r="AW16" s="248">
        <f>+W16</f>
        <v>0</v>
      </c>
      <c r="AX16" s="248">
        <f>+W16+AE16</f>
        <v>0</v>
      </c>
      <c r="AY16" s="248">
        <f>+W16+AE16+AM16</f>
        <v>0</v>
      </c>
      <c r="AZ16" s="248">
        <f>+W16+AE16+AM16+AU16</f>
        <v>0</v>
      </c>
      <c r="BA16" s="13">
        <f>IF(AND(AW16&gt;0,$AV16&gt;0),AW16/$AV16,0)</f>
        <v>0</v>
      </c>
      <c r="BB16" s="13">
        <f t="shared" ref="BB16:BD23" si="0">IF(AND(AX16&gt;0,$AV16&gt;0),AX16/$AV16,0)</f>
        <v>0</v>
      </c>
      <c r="BC16" s="13">
        <f t="shared" si="0"/>
        <v>0</v>
      </c>
      <c r="BD16" s="13">
        <f t="shared" si="0"/>
        <v>0</v>
      </c>
      <c r="BE16" s="13">
        <f t="shared" ref="BE16:BH23" si="1">(IF(AND(AW16&gt;0,$AV16&gt;0),AW16/$AV16,0))*$E16</f>
        <v>0</v>
      </c>
      <c r="BF16" s="13">
        <f t="shared" si="1"/>
        <v>0</v>
      </c>
      <c r="BG16" s="13">
        <f t="shared" si="1"/>
        <v>0</v>
      </c>
      <c r="BH16" s="13">
        <f t="shared" si="1"/>
        <v>0</v>
      </c>
    </row>
    <row r="17" spans="2:60" ht="90">
      <c r="B17" s="511"/>
      <c r="C17" s="527"/>
      <c r="D17" s="296" t="str">
        <f>+'01-FR-03 POA INSTITUCIONAL'!D41</f>
        <v>3.1.2 Evaluar y dar impulso procesal al 100% las noticias disciplinarias (quejas) puestas en conocimiento de la Entidad.</v>
      </c>
      <c r="E17" s="14">
        <f>+'01-FR-03 POA INSTITUCIONAL'!E41</f>
        <v>0.2</v>
      </c>
      <c r="F17" s="120">
        <f>+'01-FR-03 POA INSTITUCIONAL'!F41</f>
        <v>1</v>
      </c>
      <c r="G17" s="120">
        <f>+'01-FR-03 POA INSTITUCIONAL'!M41</f>
        <v>1</v>
      </c>
      <c r="H17" s="120">
        <f>+'01-FR-03 POA INSTITUCIONAL'!G41</f>
        <v>0.98</v>
      </c>
      <c r="I17" s="304" t="str">
        <f>+'01-FR-03 POA INSTITUCIONAL'!H41</f>
        <v>Noticias disciplinarias  evaluadas y con impulso procesal</v>
      </c>
      <c r="J17" s="153" t="s">
        <v>300</v>
      </c>
      <c r="K17" s="161" t="s">
        <v>282</v>
      </c>
      <c r="L17" s="155" t="s">
        <v>283</v>
      </c>
      <c r="M17" s="155" t="s">
        <v>309</v>
      </c>
      <c r="N17" s="155" t="s">
        <v>299</v>
      </c>
      <c r="O17" s="30" t="str">
        <f>+'01-FR-03 POA INSTITUCIONAL'!J41</f>
        <v>Personería Delegada para la Coordinación de Potestad Disciplinaria</v>
      </c>
      <c r="P17" s="337">
        <v>1</v>
      </c>
      <c r="Q17" s="338"/>
      <c r="R17" s="337">
        <v>1</v>
      </c>
      <c r="S17" s="338"/>
      <c r="T17" s="337">
        <v>1</v>
      </c>
      <c r="U17" s="185"/>
      <c r="V17" s="38">
        <f>IFERROR(AVERAGE(P17,R17,T17),0)</f>
        <v>1</v>
      </c>
      <c r="W17" s="38">
        <f>IFERROR(AVERAGE(Q17,S17,U17),0)</f>
        <v>0</v>
      </c>
      <c r="X17" s="337">
        <v>1</v>
      </c>
      <c r="Y17" s="339"/>
      <c r="Z17" s="337">
        <v>1</v>
      </c>
      <c r="AA17" s="339"/>
      <c r="AB17" s="337">
        <v>1</v>
      </c>
      <c r="AC17" s="185"/>
      <c r="AD17" s="38">
        <f>IFERROR(AVERAGE(X17,Z17,AB17),0)</f>
        <v>1</v>
      </c>
      <c r="AE17" s="38">
        <f>IFERROR(AVERAGE(Y17,AA17,AC17),0)</f>
        <v>0</v>
      </c>
      <c r="AF17" s="337">
        <v>1</v>
      </c>
      <c r="AG17" s="340"/>
      <c r="AH17" s="337">
        <v>1</v>
      </c>
      <c r="AI17" s="340"/>
      <c r="AJ17" s="337">
        <v>1</v>
      </c>
      <c r="AK17" s="186"/>
      <c r="AL17" s="38">
        <f>IFERROR(AVERAGE(AF17,AH17,AJ17),0)</f>
        <v>1</v>
      </c>
      <c r="AM17" s="38">
        <f>IFERROR(AVERAGE(AG17,AI17,AK17),0)</f>
        <v>0</v>
      </c>
      <c r="AN17" s="337">
        <v>1</v>
      </c>
      <c r="AO17" s="341"/>
      <c r="AP17" s="337">
        <v>1</v>
      </c>
      <c r="AQ17" s="341"/>
      <c r="AR17" s="337">
        <v>1</v>
      </c>
      <c r="AS17" s="185"/>
      <c r="AT17" s="38">
        <f>IFERROR(AVERAGE(AN17,AP17,AR17),0)</f>
        <v>1</v>
      </c>
      <c r="AU17" s="38">
        <f>IFERROR(AVERAGE(AO17,AQ17,AS17),0)</f>
        <v>0</v>
      </c>
      <c r="AV17" s="38">
        <f>IFERROR(AVERAGE(P17,R17,T17,X17,Z17,AB17,AF17,AH17,AJ17,AN17,AP17,AR17),0)</f>
        <v>1</v>
      </c>
      <c r="AW17" s="248">
        <f t="shared" ref="AW17:AW23" si="2">+W17</f>
        <v>0</v>
      </c>
      <c r="AX17" s="248">
        <f t="shared" ref="AX17:AX23" si="3">+W17+AE17</f>
        <v>0</v>
      </c>
      <c r="AY17" s="248">
        <f t="shared" ref="AY17:AY23" si="4">+W17+AE17+AM17</f>
        <v>0</v>
      </c>
      <c r="AZ17" s="248">
        <f t="shared" ref="AZ17:AZ23" si="5">+W17+AE17+AM17+AU17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90" customHeight="1">
      <c r="B18" s="511"/>
      <c r="C18" s="510" t="str">
        <f>+'01-FR-03 POA INSTITUCIONAL'!C42</f>
        <v xml:space="preserve">3.2. Identificar el 100% de los hechos constitutivos de faltas disciplinarias para ejercer el poder preferente en las Oficinas de Control Interno Disciplinario, en temas de interés e impacto para el Distrito Capital. </v>
      </c>
      <c r="D18" s="296" t="str">
        <f>+'01-FR-03 POA INSTITUCIONAL'!D42</f>
        <v>3.2.1 Realizar una visita de seguimiento a las 51 Oficinas de Control Interno Disciplinario del Distrito e identificar hechos constitutivos de faltas relevantes en temas de interés e impacto en cada anualidad.</v>
      </c>
      <c r="E18" s="14">
        <f>+'01-FR-03 POA INSTITUCIONAL'!E42</f>
        <v>0.5</v>
      </c>
      <c r="F18" s="184">
        <f>+'01-FR-03 POA INSTITUCIONAL'!F42</f>
        <v>204</v>
      </c>
      <c r="G18" s="184">
        <f>+'01-FR-03 POA INSTITUCIONAL'!M42</f>
        <v>51</v>
      </c>
      <c r="H18" s="184">
        <f>+'01-FR-03 POA INSTITUCIONAL'!G42</f>
        <v>204</v>
      </c>
      <c r="I18" s="304" t="str">
        <f>+'01-FR-03 POA INSTITUCIONAL'!H42</f>
        <v>Visitas de seguimiento a Oficinas de Control Interno Disciplinario realizadas</v>
      </c>
      <c r="J18" s="153" t="s">
        <v>284</v>
      </c>
      <c r="K18" s="161" t="s">
        <v>305</v>
      </c>
      <c r="L18" s="155" t="s">
        <v>285</v>
      </c>
      <c r="M18" s="155" t="s">
        <v>309</v>
      </c>
      <c r="N18" s="155" t="s">
        <v>299</v>
      </c>
      <c r="O18" s="30" t="str">
        <f>+'01-FR-03 POA INSTITUCIONAL'!J42</f>
        <v>Personería Delegada para la Coordinación de Potestad Disciplinaria</v>
      </c>
      <c r="P18" s="185">
        <v>0</v>
      </c>
      <c r="Q18" s="185"/>
      <c r="R18" s="185">
        <v>0</v>
      </c>
      <c r="S18" s="185"/>
      <c r="T18" s="185">
        <v>0</v>
      </c>
      <c r="U18" s="185"/>
      <c r="V18" s="22">
        <f t="shared" ref="V18:W23" si="6">P18+R18+T18</f>
        <v>0</v>
      </c>
      <c r="W18" s="22">
        <f t="shared" si="6"/>
        <v>0</v>
      </c>
      <c r="X18" s="185">
        <v>7</v>
      </c>
      <c r="Y18" s="185"/>
      <c r="Z18" s="185">
        <v>7</v>
      </c>
      <c r="AA18" s="185"/>
      <c r="AB18" s="185">
        <v>7</v>
      </c>
      <c r="AC18" s="185"/>
      <c r="AD18" s="22">
        <f t="shared" ref="AD18:AE23" si="7">X18+Z18+AB18</f>
        <v>21</v>
      </c>
      <c r="AE18" s="22">
        <f t="shared" si="7"/>
        <v>0</v>
      </c>
      <c r="AF18" s="185">
        <v>6</v>
      </c>
      <c r="AG18" s="185"/>
      <c r="AH18" s="185">
        <v>6</v>
      </c>
      <c r="AI18" s="185"/>
      <c r="AJ18" s="186">
        <v>6</v>
      </c>
      <c r="AK18" s="186"/>
      <c r="AL18" s="22">
        <f t="shared" ref="AL18:AM23" si="8">AF18+AH18+AJ18</f>
        <v>18</v>
      </c>
      <c r="AM18" s="22">
        <f t="shared" si="8"/>
        <v>0</v>
      </c>
      <c r="AN18" s="185">
        <v>6</v>
      </c>
      <c r="AO18" s="185"/>
      <c r="AP18" s="185">
        <v>6</v>
      </c>
      <c r="AQ18" s="185"/>
      <c r="AR18" s="185">
        <v>0</v>
      </c>
      <c r="AS18" s="185"/>
      <c r="AT18" s="22">
        <f t="shared" ref="AT18:AU23" si="9">AN18+AP18+AR18</f>
        <v>12</v>
      </c>
      <c r="AU18" s="22">
        <f t="shared" si="9"/>
        <v>0</v>
      </c>
      <c r="AV18" s="165">
        <f t="shared" ref="AV18:AV23" si="10">V18+AD18+AL18+AT18</f>
        <v>51</v>
      </c>
      <c r="AW18" s="248">
        <f t="shared" si="2"/>
        <v>0</v>
      </c>
      <c r="AX18" s="248">
        <f t="shared" si="3"/>
        <v>0</v>
      </c>
      <c r="AY18" s="248">
        <f t="shared" si="4"/>
        <v>0</v>
      </c>
      <c r="AZ18" s="248">
        <f t="shared" si="5"/>
        <v>0</v>
      </c>
      <c r="BA18" s="13">
        <f t="shared" ref="BA18:BA22" si="11">IF(AND(AW18&gt;0,AV18&gt;0),AW18/AV18,0)</f>
        <v>0</v>
      </c>
      <c r="BB18" s="13">
        <f t="shared" si="0"/>
        <v>0</v>
      </c>
      <c r="BC18" s="13">
        <f t="shared" si="0"/>
        <v>0</v>
      </c>
      <c r="BD18" s="13">
        <f t="shared" si="0"/>
        <v>0</v>
      </c>
      <c r="BE18" s="13">
        <f t="shared" si="1"/>
        <v>0</v>
      </c>
      <c r="BF18" s="13">
        <f t="shared" si="1"/>
        <v>0</v>
      </c>
      <c r="BG18" s="13">
        <f t="shared" si="1"/>
        <v>0</v>
      </c>
      <c r="BH18" s="13">
        <f t="shared" si="1"/>
        <v>0</v>
      </c>
    </row>
    <row r="19" spans="2:60" ht="102" customHeight="1">
      <c r="B19" s="511"/>
      <c r="C19" s="527"/>
      <c r="D19" s="296" t="str">
        <f>+'01-FR-03 POA INSTITUCIONAL'!D43</f>
        <v>3.2.2 Asumir por competencia preferente el 100% de los procesos cuyos temas sean considerados de interés e impacto el Distrito Capital.</v>
      </c>
      <c r="E19" s="14">
        <f>+'01-FR-03 POA INSTITUCIONAL'!E43</f>
        <v>0.5</v>
      </c>
      <c r="F19" s="120">
        <f>+'01-FR-03 POA INSTITUCIONAL'!F43</f>
        <v>1</v>
      </c>
      <c r="G19" s="120">
        <f>+'01-FR-03 POA INSTITUCIONAL'!M43</f>
        <v>1</v>
      </c>
      <c r="H19" s="120">
        <f>+'01-FR-03 POA INSTITUCIONAL'!G43</f>
        <v>1</v>
      </c>
      <c r="I19" s="304" t="str">
        <f>+'01-FR-03 POA INSTITUCIONAL'!H43</f>
        <v>Procesos de interés e impacto asumidos por competencia</v>
      </c>
      <c r="J19" s="153" t="s">
        <v>634</v>
      </c>
      <c r="K19" s="161" t="s">
        <v>296</v>
      </c>
      <c r="L19" s="155" t="s">
        <v>301</v>
      </c>
      <c r="M19" s="155" t="s">
        <v>309</v>
      </c>
      <c r="N19" s="155" t="s">
        <v>299</v>
      </c>
      <c r="O19" s="30" t="str">
        <f>+'01-FR-03 POA INSTITUCIONAL'!J43</f>
        <v>Personería Delegada para la Coordinación de Potestad Disciplinaria</v>
      </c>
      <c r="P19" s="337">
        <v>1</v>
      </c>
      <c r="Q19" s="216"/>
      <c r="R19" s="337">
        <v>1</v>
      </c>
      <c r="S19" s="216"/>
      <c r="T19" s="337">
        <v>1</v>
      </c>
      <c r="U19" s="185"/>
      <c r="V19" s="38">
        <f>IFERROR(AVERAGE(P19,R19,T19),0)</f>
        <v>1</v>
      </c>
      <c r="W19" s="38">
        <f>IFERROR(AVERAGE(Q19,S19,U19),0)</f>
        <v>0</v>
      </c>
      <c r="X19" s="337">
        <v>1</v>
      </c>
      <c r="Y19" s="216"/>
      <c r="Z19" s="337">
        <v>1</v>
      </c>
      <c r="AA19" s="216"/>
      <c r="AB19" s="337">
        <v>1</v>
      </c>
      <c r="AC19" s="185"/>
      <c r="AD19" s="38">
        <f>IFERROR(AVERAGE(X19,Z19,AB19),0)</f>
        <v>1</v>
      </c>
      <c r="AE19" s="38">
        <f>IFERROR(AVERAGE(Y19,AA19,AC19),0)</f>
        <v>0</v>
      </c>
      <c r="AF19" s="337">
        <v>1</v>
      </c>
      <c r="AG19" s="342"/>
      <c r="AH19" s="337">
        <v>1</v>
      </c>
      <c r="AI19" s="342"/>
      <c r="AJ19" s="337">
        <v>1</v>
      </c>
      <c r="AK19" s="186"/>
      <c r="AL19" s="38">
        <f>IFERROR(AVERAGE(AF19,AH19,AJ19),0)</f>
        <v>1</v>
      </c>
      <c r="AM19" s="38">
        <f>IFERROR(AVERAGE(AG19,AI19,AK19),0)</f>
        <v>0</v>
      </c>
      <c r="AN19" s="337">
        <v>1</v>
      </c>
      <c r="AO19" s="341"/>
      <c r="AP19" s="337">
        <v>1</v>
      </c>
      <c r="AQ19" s="341"/>
      <c r="AR19" s="337">
        <v>1</v>
      </c>
      <c r="AS19" s="185"/>
      <c r="AT19" s="38">
        <f>IFERROR(AVERAGE(AN19,AP19,AR19),0)</f>
        <v>1</v>
      </c>
      <c r="AU19" s="38">
        <f>IFERROR(AVERAGE(AO19,AQ19,AS19),0)</f>
        <v>0</v>
      </c>
      <c r="AV19" s="38">
        <f>IFERROR(AVERAGE(X19,Z19,AB19,AF19,AH19,AJ19,AN19,AP19,AR19),0)</f>
        <v>1</v>
      </c>
      <c r="AW19" s="248">
        <f t="shared" si="2"/>
        <v>0</v>
      </c>
      <c r="AX19" s="248">
        <f t="shared" si="3"/>
        <v>0</v>
      </c>
      <c r="AY19" s="248">
        <f t="shared" si="4"/>
        <v>0</v>
      </c>
      <c r="AZ19" s="248">
        <f t="shared" si="5"/>
        <v>0</v>
      </c>
      <c r="BA19" s="13">
        <f t="shared" si="11"/>
        <v>0</v>
      </c>
      <c r="BB19" s="13">
        <f t="shared" si="0"/>
        <v>0</v>
      </c>
      <c r="BC19" s="13">
        <f t="shared" si="0"/>
        <v>0</v>
      </c>
      <c r="BD19" s="13">
        <f t="shared" si="0"/>
        <v>0</v>
      </c>
      <c r="BE19" s="13">
        <f t="shared" si="1"/>
        <v>0</v>
      </c>
      <c r="BF19" s="13">
        <f t="shared" si="1"/>
        <v>0</v>
      </c>
      <c r="BG19" s="13">
        <f t="shared" si="1"/>
        <v>0</v>
      </c>
      <c r="BH19" s="13">
        <f t="shared" si="1"/>
        <v>0</v>
      </c>
    </row>
    <row r="20" spans="2:60" ht="135">
      <c r="B20" s="511"/>
      <c r="C20" s="296" t="str">
        <f>+'01-FR-03 POA INSTITUCIONAL'!C44</f>
        <v>3.3. Generar 8 escenarios que fortalezcan el conocimiento y las competencias del operador disciplinario, que apoya el cumplimiento de la labor misional, extendiendo el alcance a los jueces naturales en el Distrito Capital.</v>
      </c>
      <c r="D20" s="296" t="str">
        <f>+'01-FR-03 POA INSTITUCIONAL'!D44</f>
        <v>3.3.1 Generar 8 escenarios de intercambio de conocimiento con los(as) servidores(as) públicos(as) para fortalecer el conocimiento en la sustanciación de procesos disciplinarios en el Distrito Capital.</v>
      </c>
      <c r="E20" s="14">
        <f>+'01-FR-03 POA INSTITUCIONAL'!E44</f>
        <v>1</v>
      </c>
      <c r="F20" s="184">
        <f>+'01-FR-03 POA INSTITUCIONAL'!F44</f>
        <v>8</v>
      </c>
      <c r="G20" s="184">
        <f>+'01-FR-03 POA INSTITUCIONAL'!M44</f>
        <v>2</v>
      </c>
      <c r="H20" s="184">
        <f>+'01-FR-03 POA INSTITUCIONAL'!G44</f>
        <v>8</v>
      </c>
      <c r="I20" s="304" t="str">
        <f>+'01-FR-03 POA INSTITUCIONAL'!H44</f>
        <v>Escenarios de intercambio de conocimiento generados</v>
      </c>
      <c r="J20" s="153" t="s">
        <v>286</v>
      </c>
      <c r="K20" s="161" t="s">
        <v>297</v>
      </c>
      <c r="L20" s="155" t="s">
        <v>287</v>
      </c>
      <c r="M20" s="155" t="s">
        <v>309</v>
      </c>
      <c r="N20" s="155" t="s">
        <v>299</v>
      </c>
      <c r="O20" s="30" t="str">
        <f>+'01-FR-03 POA INSTITUCIONAL'!J44</f>
        <v>Personería Delegada para la Coordinación de Potestad Disciplinaria</v>
      </c>
      <c r="P20" s="185">
        <v>0</v>
      </c>
      <c r="Q20" s="185"/>
      <c r="R20" s="185">
        <v>0</v>
      </c>
      <c r="S20" s="185"/>
      <c r="T20" s="185">
        <v>0</v>
      </c>
      <c r="U20" s="185"/>
      <c r="V20" s="22">
        <f t="shared" si="6"/>
        <v>0</v>
      </c>
      <c r="W20" s="22">
        <f t="shared" si="6"/>
        <v>0</v>
      </c>
      <c r="X20" s="185">
        <v>0</v>
      </c>
      <c r="Y20" s="185"/>
      <c r="Z20" s="185">
        <v>0</v>
      </c>
      <c r="AA20" s="185"/>
      <c r="AB20" s="185">
        <v>0</v>
      </c>
      <c r="AC20" s="185"/>
      <c r="AD20" s="22">
        <f t="shared" si="7"/>
        <v>0</v>
      </c>
      <c r="AE20" s="22">
        <f t="shared" si="7"/>
        <v>0</v>
      </c>
      <c r="AF20" s="185">
        <v>0</v>
      </c>
      <c r="AG20" s="185"/>
      <c r="AH20" s="185">
        <v>1</v>
      </c>
      <c r="AI20" s="185"/>
      <c r="AJ20" s="186">
        <v>0</v>
      </c>
      <c r="AK20" s="186"/>
      <c r="AL20" s="22">
        <f t="shared" si="8"/>
        <v>1</v>
      </c>
      <c r="AM20" s="22">
        <f t="shared" si="8"/>
        <v>0</v>
      </c>
      <c r="AN20" s="185">
        <v>0</v>
      </c>
      <c r="AO20" s="185"/>
      <c r="AP20" s="185">
        <v>1</v>
      </c>
      <c r="AQ20" s="185"/>
      <c r="AR20" s="185">
        <v>0</v>
      </c>
      <c r="AS20" s="185"/>
      <c r="AT20" s="22">
        <f t="shared" si="9"/>
        <v>1</v>
      </c>
      <c r="AU20" s="22">
        <f t="shared" si="9"/>
        <v>0</v>
      </c>
      <c r="AV20" s="165">
        <f>V20+AD20+AL20+AT20</f>
        <v>2</v>
      </c>
      <c r="AW20" s="248">
        <f t="shared" si="2"/>
        <v>0</v>
      </c>
      <c r="AX20" s="248">
        <f t="shared" si="3"/>
        <v>0</v>
      </c>
      <c r="AY20" s="248">
        <f t="shared" si="4"/>
        <v>0</v>
      </c>
      <c r="AZ20" s="248">
        <f t="shared" si="5"/>
        <v>0</v>
      </c>
      <c r="BA20" s="13">
        <f t="shared" si="11"/>
        <v>0</v>
      </c>
      <c r="BB20" s="13">
        <f t="shared" si="0"/>
        <v>0</v>
      </c>
      <c r="BC20" s="13">
        <f t="shared" si="0"/>
        <v>0</v>
      </c>
      <c r="BD20" s="13">
        <f t="shared" si="0"/>
        <v>0</v>
      </c>
      <c r="BE20" s="13">
        <f t="shared" si="1"/>
        <v>0</v>
      </c>
      <c r="BF20" s="13">
        <f t="shared" si="1"/>
        <v>0</v>
      </c>
      <c r="BG20" s="13">
        <f t="shared" si="1"/>
        <v>0</v>
      </c>
      <c r="BH20" s="13">
        <f t="shared" si="1"/>
        <v>0</v>
      </c>
    </row>
    <row r="21" spans="2:60" ht="90">
      <c r="B21" s="511"/>
      <c r="C21" s="510" t="str">
        <f>+'01-FR-03 POA INSTITUCIONAL'!C45</f>
        <v>3.4. Implementar al 100% tres soluciones informáticas propias para la ejecución y gestión de la Potestad Disciplinaria.</v>
      </c>
      <c r="D21" s="296" t="str">
        <f>+'01-FR-03 POA INSTITUCIONAL'!D45</f>
        <v>3.4.1 Implementar un sistema de comunicación efectiva y eficiente con las Oficinas de Control Interno del Distrito Capital.</v>
      </c>
      <c r="E21" s="14">
        <f>+'01-FR-03 POA INSTITUCIONAL'!E45</f>
        <v>0.2</v>
      </c>
      <c r="F21" s="184">
        <f>+'01-FR-03 POA INSTITUCIONAL'!F45</f>
        <v>1</v>
      </c>
      <c r="G21" s="187">
        <f>+'01-FR-03 POA INSTITUCIONAL'!M45</f>
        <v>0</v>
      </c>
      <c r="H21" s="184" t="str">
        <f>+'01-FR-03 POA INSTITUCIONAL'!G45</f>
        <v>S.I.</v>
      </c>
      <c r="I21" s="304" t="str">
        <f>+'01-FR-03 POA INSTITUCIONAL'!H45</f>
        <v xml:space="preserve">Sistema de Comunicación con las Oficinas de Control Interno Disciplinario implementado </v>
      </c>
      <c r="J21" s="153" t="s">
        <v>293</v>
      </c>
      <c r="K21" s="161" t="s">
        <v>298</v>
      </c>
      <c r="L21" s="155" t="s">
        <v>288</v>
      </c>
      <c r="M21" s="155" t="s">
        <v>309</v>
      </c>
      <c r="N21" s="155" t="s">
        <v>299</v>
      </c>
      <c r="O21" s="30" t="str">
        <f>+'01-FR-03 POA INSTITUCIONAL'!J45</f>
        <v>Personería Delegada para la Coordinación de Potestad Disciplinaria</v>
      </c>
      <c r="P21" s="343">
        <v>0</v>
      </c>
      <c r="Q21" s="343"/>
      <c r="R21" s="343">
        <v>0</v>
      </c>
      <c r="S21" s="343"/>
      <c r="T21" s="343">
        <v>0</v>
      </c>
      <c r="U21" s="343"/>
      <c r="V21" s="183">
        <f t="shared" si="6"/>
        <v>0</v>
      </c>
      <c r="W21" s="22">
        <f t="shared" si="6"/>
        <v>0</v>
      </c>
      <c r="X21" s="343">
        <v>0</v>
      </c>
      <c r="Y21" s="343"/>
      <c r="Z21" s="343">
        <v>0</v>
      </c>
      <c r="AA21" s="343"/>
      <c r="AB21" s="343">
        <v>0</v>
      </c>
      <c r="AC21" s="343"/>
      <c r="AD21" s="183">
        <f t="shared" si="7"/>
        <v>0</v>
      </c>
      <c r="AE21" s="22">
        <f t="shared" si="7"/>
        <v>0</v>
      </c>
      <c r="AF21" s="343">
        <v>0</v>
      </c>
      <c r="AG21" s="343"/>
      <c r="AH21" s="343">
        <v>0</v>
      </c>
      <c r="AI21" s="343"/>
      <c r="AJ21" s="343">
        <v>0</v>
      </c>
      <c r="AK21" s="344"/>
      <c r="AL21" s="183">
        <f t="shared" si="8"/>
        <v>0</v>
      </c>
      <c r="AM21" s="22">
        <f t="shared" si="8"/>
        <v>0</v>
      </c>
      <c r="AN21" s="343">
        <v>0</v>
      </c>
      <c r="AO21" s="343"/>
      <c r="AP21" s="343">
        <v>0</v>
      </c>
      <c r="AQ21" s="343"/>
      <c r="AR21" s="343">
        <v>0</v>
      </c>
      <c r="AS21" s="343"/>
      <c r="AT21" s="183">
        <f t="shared" si="9"/>
        <v>0</v>
      </c>
      <c r="AU21" s="183">
        <f t="shared" si="9"/>
        <v>0</v>
      </c>
      <c r="AV21" s="188">
        <f t="shared" si="10"/>
        <v>0</v>
      </c>
      <c r="AW21" s="248">
        <f t="shared" si="2"/>
        <v>0</v>
      </c>
      <c r="AX21" s="248">
        <f t="shared" si="3"/>
        <v>0</v>
      </c>
      <c r="AY21" s="248">
        <f t="shared" si="4"/>
        <v>0</v>
      </c>
      <c r="AZ21" s="248">
        <f t="shared" si="5"/>
        <v>0</v>
      </c>
      <c r="BA21" s="13">
        <f t="shared" si="11"/>
        <v>0</v>
      </c>
      <c r="BB21" s="13">
        <f t="shared" si="0"/>
        <v>0</v>
      </c>
      <c r="BC21" s="13">
        <f t="shared" si="0"/>
        <v>0</v>
      </c>
      <c r="BD21" s="13">
        <f t="shared" si="0"/>
        <v>0</v>
      </c>
      <c r="BE21" s="13">
        <f t="shared" si="1"/>
        <v>0</v>
      </c>
      <c r="BF21" s="13">
        <f t="shared" si="1"/>
        <v>0</v>
      </c>
      <c r="BG21" s="13">
        <f t="shared" si="1"/>
        <v>0</v>
      </c>
      <c r="BH21" s="13">
        <f t="shared" si="1"/>
        <v>0</v>
      </c>
    </row>
    <row r="22" spans="2:60" ht="90">
      <c r="B22" s="511"/>
      <c r="C22" s="511"/>
      <c r="D22" s="296" t="str">
        <f>+'01-FR-03 POA INSTITUCIONAL'!D46</f>
        <v xml:space="preserve">3.4.2 Diseñar e implementar un sistema de información misional que generé el expediente electrónico  </v>
      </c>
      <c r="E22" s="14">
        <f>+'01-FR-03 POA INSTITUCIONAL'!E46</f>
        <v>0.7</v>
      </c>
      <c r="F22" s="184">
        <f>+'01-FR-03 POA INSTITUCIONAL'!F46</f>
        <v>1</v>
      </c>
      <c r="G22" s="187">
        <f>+'01-FR-03 POA INSTITUCIONAL'!M46</f>
        <v>0.3</v>
      </c>
      <c r="H22" s="184" t="str">
        <f>+'01-FR-03 POA INSTITUCIONAL'!G46</f>
        <v>S.I.</v>
      </c>
      <c r="I22" s="304" t="str">
        <f>+'01-FR-03 POA INSTITUCIONAL'!H46</f>
        <v xml:space="preserve">Sistema de información misional implementado </v>
      </c>
      <c r="J22" s="153" t="s">
        <v>294</v>
      </c>
      <c r="K22" s="161" t="s">
        <v>306</v>
      </c>
      <c r="L22" s="155" t="s">
        <v>288</v>
      </c>
      <c r="M22" s="155" t="s">
        <v>309</v>
      </c>
      <c r="N22" s="155" t="s">
        <v>299</v>
      </c>
      <c r="O22" s="30" t="str">
        <f>+'01-FR-03 POA INSTITUCIONAL'!J46</f>
        <v>Personería Delegada para la Coordinación de Potestad Disciplinaria</v>
      </c>
      <c r="P22" s="343">
        <v>0</v>
      </c>
      <c r="Q22" s="343"/>
      <c r="R22" s="343">
        <v>0.03</v>
      </c>
      <c r="S22" s="343"/>
      <c r="T22" s="343">
        <v>0.03</v>
      </c>
      <c r="U22" s="343"/>
      <c r="V22" s="183">
        <f t="shared" si="6"/>
        <v>0.06</v>
      </c>
      <c r="W22" s="22">
        <f t="shared" si="6"/>
        <v>0</v>
      </c>
      <c r="X22" s="345">
        <v>0.03</v>
      </c>
      <c r="Y22" s="343"/>
      <c r="Z22" s="345">
        <v>0.03</v>
      </c>
      <c r="AA22" s="343"/>
      <c r="AB22" s="345">
        <v>0.03</v>
      </c>
      <c r="AC22" s="343"/>
      <c r="AD22" s="183">
        <f t="shared" si="7"/>
        <v>0.09</v>
      </c>
      <c r="AE22" s="22">
        <f t="shared" si="7"/>
        <v>0</v>
      </c>
      <c r="AF22" s="345">
        <v>0.03</v>
      </c>
      <c r="AG22" s="343"/>
      <c r="AH22" s="345">
        <v>0.03</v>
      </c>
      <c r="AI22" s="343"/>
      <c r="AJ22" s="345">
        <v>0.03</v>
      </c>
      <c r="AK22" s="344"/>
      <c r="AL22" s="183">
        <f t="shared" si="8"/>
        <v>0.09</v>
      </c>
      <c r="AM22" s="22">
        <f t="shared" si="8"/>
        <v>0</v>
      </c>
      <c r="AN22" s="345">
        <v>0.03</v>
      </c>
      <c r="AO22" s="343"/>
      <c r="AP22" s="345">
        <v>0.03</v>
      </c>
      <c r="AQ22" s="343"/>
      <c r="AR22" s="345">
        <v>0</v>
      </c>
      <c r="AS22" s="343"/>
      <c r="AT22" s="183">
        <f>AN22+AP22+AR22</f>
        <v>0.06</v>
      </c>
      <c r="AU22" s="183">
        <f t="shared" si="9"/>
        <v>0</v>
      </c>
      <c r="AV22" s="189">
        <f t="shared" si="10"/>
        <v>0.3</v>
      </c>
      <c r="AW22" s="248">
        <f t="shared" si="2"/>
        <v>0</v>
      </c>
      <c r="AX22" s="248">
        <f t="shared" si="3"/>
        <v>0</v>
      </c>
      <c r="AY22" s="248">
        <f t="shared" si="4"/>
        <v>0</v>
      </c>
      <c r="AZ22" s="248">
        <f t="shared" si="5"/>
        <v>0</v>
      </c>
      <c r="BA22" s="13">
        <f t="shared" si="11"/>
        <v>0</v>
      </c>
      <c r="BB22" s="13">
        <f t="shared" si="0"/>
        <v>0</v>
      </c>
      <c r="BC22" s="13">
        <f t="shared" si="0"/>
        <v>0</v>
      </c>
      <c r="BD22" s="13">
        <f t="shared" si="0"/>
        <v>0</v>
      </c>
      <c r="BE22" s="13">
        <f t="shared" si="1"/>
        <v>0</v>
      </c>
      <c r="BF22" s="13">
        <f t="shared" si="1"/>
        <v>0</v>
      </c>
      <c r="BG22" s="13">
        <f t="shared" si="1"/>
        <v>0</v>
      </c>
      <c r="BH22" s="13">
        <f t="shared" si="1"/>
        <v>0</v>
      </c>
    </row>
    <row r="23" spans="2:60" ht="106.5" customHeight="1">
      <c r="B23" s="511"/>
      <c r="C23" s="527"/>
      <c r="D23" s="296" t="str">
        <f>+'01-FR-03 POA INSTITUCIONAL'!D47</f>
        <v xml:space="preserve">3.4.3 Diseñar e implementar una relatoría de las decisiones de fondo adoptadas en ejercicio de la potestad disciplinaria  </v>
      </c>
      <c r="E23" s="14">
        <f>+'01-FR-03 POA INSTITUCIONAL'!E47</f>
        <v>0.1</v>
      </c>
      <c r="F23" s="184">
        <f>+'01-FR-03 POA INSTITUCIONAL'!F47</f>
        <v>1</v>
      </c>
      <c r="G23" s="187">
        <f>+'01-FR-03 POA INSTITUCIONAL'!M47</f>
        <v>0.4</v>
      </c>
      <c r="H23" s="184" t="str">
        <f>+'01-FR-03 POA INSTITUCIONAL'!G47</f>
        <v>S.I.</v>
      </c>
      <c r="I23" s="304" t="str">
        <f>+'01-FR-03 POA INSTITUCIONAL'!H47</f>
        <v>Relatoría diseñada e implementada</v>
      </c>
      <c r="J23" s="153" t="s">
        <v>295</v>
      </c>
      <c r="K23" s="161" t="s">
        <v>307</v>
      </c>
      <c r="L23" s="155" t="s">
        <v>289</v>
      </c>
      <c r="M23" s="155" t="s">
        <v>309</v>
      </c>
      <c r="N23" s="155" t="s">
        <v>299</v>
      </c>
      <c r="O23" s="30" t="str">
        <f>+'01-FR-03 POA INSTITUCIONAL'!J47</f>
        <v>Personería Delegada para la Coordinación de Potestad Disciplinaria</v>
      </c>
      <c r="P23" s="343">
        <v>0</v>
      </c>
      <c r="Q23" s="343"/>
      <c r="R23" s="345">
        <v>0.04</v>
      </c>
      <c r="S23" s="343"/>
      <c r="T23" s="345">
        <v>0.04</v>
      </c>
      <c r="U23" s="343"/>
      <c r="V23" s="183">
        <f t="shared" si="6"/>
        <v>0.08</v>
      </c>
      <c r="W23" s="22">
        <f t="shared" si="6"/>
        <v>0</v>
      </c>
      <c r="X23" s="345">
        <v>0.04</v>
      </c>
      <c r="Y23" s="343"/>
      <c r="Z23" s="345">
        <v>0.04</v>
      </c>
      <c r="AA23" s="343"/>
      <c r="AB23" s="345">
        <v>0.04</v>
      </c>
      <c r="AC23" s="343"/>
      <c r="AD23" s="183">
        <f t="shared" si="7"/>
        <v>0.12</v>
      </c>
      <c r="AE23" s="22">
        <f t="shared" si="7"/>
        <v>0</v>
      </c>
      <c r="AF23" s="345">
        <v>0.04</v>
      </c>
      <c r="AG23" s="343"/>
      <c r="AH23" s="345">
        <v>0.04</v>
      </c>
      <c r="AI23" s="343"/>
      <c r="AJ23" s="345">
        <v>0.04</v>
      </c>
      <c r="AK23" s="344"/>
      <c r="AL23" s="183">
        <f t="shared" si="8"/>
        <v>0.12</v>
      </c>
      <c r="AM23" s="22">
        <f t="shared" si="8"/>
        <v>0</v>
      </c>
      <c r="AN23" s="345">
        <v>0.04</v>
      </c>
      <c r="AO23" s="343"/>
      <c r="AP23" s="345">
        <v>0.04</v>
      </c>
      <c r="AQ23" s="343"/>
      <c r="AR23" s="345">
        <v>0</v>
      </c>
      <c r="AS23" s="343"/>
      <c r="AT23" s="183">
        <f>AN23+AP23+AR23</f>
        <v>0.08</v>
      </c>
      <c r="AU23" s="183">
        <f t="shared" si="9"/>
        <v>0</v>
      </c>
      <c r="AV23" s="189">
        <f t="shared" si="10"/>
        <v>0.4</v>
      </c>
      <c r="AW23" s="248">
        <f t="shared" si="2"/>
        <v>0</v>
      </c>
      <c r="AX23" s="248">
        <f t="shared" si="3"/>
        <v>0</v>
      </c>
      <c r="AY23" s="248">
        <f t="shared" si="4"/>
        <v>0</v>
      </c>
      <c r="AZ23" s="248">
        <f t="shared" si="5"/>
        <v>0</v>
      </c>
      <c r="BA23" s="13">
        <f>IF(AND(AW23&gt;0,AV23&gt;0),AW23/AV23,0)</f>
        <v>0</v>
      </c>
      <c r="BB23" s="13">
        <f t="shared" si="0"/>
        <v>0</v>
      </c>
      <c r="BC23" s="13">
        <f t="shared" si="0"/>
        <v>0</v>
      </c>
      <c r="BD23" s="13">
        <f t="shared" si="0"/>
        <v>0</v>
      </c>
      <c r="BE23" s="13">
        <f t="shared" si="1"/>
        <v>0</v>
      </c>
      <c r="BF23" s="13">
        <f t="shared" si="1"/>
        <v>0</v>
      </c>
      <c r="BG23" s="13">
        <f t="shared" si="1"/>
        <v>0</v>
      </c>
      <c r="BH23" s="13">
        <f t="shared" si="1"/>
        <v>0</v>
      </c>
    </row>
    <row r="24" spans="2:60" ht="22.8">
      <c r="B24" s="419"/>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79"/>
      <c r="AX24" s="501" t="s">
        <v>19</v>
      </c>
      <c r="AY24" s="502"/>
      <c r="AZ24" s="502"/>
      <c r="BA24" s="25">
        <f t="shared" ref="BA24:BH24" si="12">AVERAGE(BA16:BA23)</f>
        <v>0</v>
      </c>
      <c r="BB24" s="25">
        <f t="shared" si="12"/>
        <v>0</v>
      </c>
      <c r="BC24" s="25">
        <f t="shared" si="12"/>
        <v>0</v>
      </c>
      <c r="BD24" s="25">
        <f t="shared" si="12"/>
        <v>0</v>
      </c>
      <c r="BE24" s="25">
        <f t="shared" si="12"/>
        <v>0</v>
      </c>
      <c r="BF24" s="25">
        <f t="shared" si="12"/>
        <v>0</v>
      </c>
      <c r="BG24" s="25">
        <f t="shared" si="12"/>
        <v>0</v>
      </c>
      <c r="BH24" s="25">
        <f t="shared" si="12"/>
        <v>0</v>
      </c>
    </row>
    <row r="25" spans="2:60">
      <c r="B25" s="458"/>
      <c r="C25" s="458"/>
      <c r="D25" s="458"/>
      <c r="E25" s="458"/>
      <c r="F25" s="458"/>
      <c r="G25" s="458"/>
      <c r="H25" s="166"/>
      <c r="I25" s="167"/>
      <c r="J25" s="167"/>
      <c r="K25" s="167"/>
      <c r="L25" s="167"/>
      <c r="M25" s="167"/>
      <c r="N25" s="167"/>
      <c r="O25" s="167"/>
    </row>
    <row r="26" spans="2:60">
      <c r="B26" s="167"/>
      <c r="C26" s="167"/>
      <c r="D26" s="480"/>
      <c r="E26" s="480"/>
      <c r="F26" s="480"/>
      <c r="G26" s="480"/>
      <c r="H26" s="480"/>
      <c r="I26" s="480"/>
      <c r="J26" s="480"/>
      <c r="K26" s="480"/>
      <c r="L26" s="480"/>
      <c r="M26" s="480"/>
      <c r="N26" s="480"/>
      <c r="O26" s="480"/>
    </row>
    <row r="27" spans="2:60" ht="15.6" customHeight="1">
      <c r="B27" s="28" t="s">
        <v>26</v>
      </c>
      <c r="C27" s="168">
        <v>44223</v>
      </c>
      <c r="D27" s="169"/>
      <c r="E27" s="472" t="s">
        <v>50</v>
      </c>
      <c r="F27" s="464" t="s">
        <v>784</v>
      </c>
      <c r="G27" s="465"/>
      <c r="H27" s="465"/>
      <c r="I27" s="465"/>
      <c r="J27" s="466"/>
      <c r="K27" s="170"/>
      <c r="L27" s="477"/>
      <c r="M27" s="477"/>
      <c r="N27" s="477"/>
      <c r="O27" s="478"/>
    </row>
    <row r="28" spans="2:60" ht="15.6">
      <c r="B28" s="167"/>
      <c r="C28" s="167"/>
      <c r="D28" s="170"/>
      <c r="E28" s="472"/>
      <c r="F28" s="467"/>
      <c r="G28" s="468"/>
      <c r="H28" s="468"/>
      <c r="I28" s="468"/>
      <c r="J28" s="469"/>
      <c r="K28" s="167"/>
      <c r="L28" s="167"/>
      <c r="M28" s="167"/>
      <c r="N28" s="167"/>
      <c r="O28" s="167"/>
    </row>
    <row r="29" spans="2:60" ht="15.6">
      <c r="B29" s="28" t="s">
        <v>49</v>
      </c>
      <c r="C29" s="168">
        <v>44470</v>
      </c>
      <c r="D29" s="167"/>
      <c r="E29" s="167"/>
      <c r="F29" s="167"/>
      <c r="K29" s="167"/>
      <c r="L29" s="167"/>
      <c r="M29" s="167"/>
      <c r="N29" s="167"/>
      <c r="O29" s="167"/>
    </row>
    <row r="30" spans="2:60">
      <c r="B30" s="167"/>
      <c r="C30" s="167"/>
      <c r="D30" s="167"/>
      <c r="E30" s="167"/>
      <c r="F30" s="167"/>
      <c r="K30" s="167"/>
      <c r="L30" s="167"/>
      <c r="M30" s="167"/>
      <c r="N30" s="167"/>
      <c r="O30" s="167"/>
    </row>
    <row r="31" spans="2:60" ht="24.6" customHeight="1">
      <c r="B31" s="28" t="s">
        <v>49</v>
      </c>
      <c r="C31" s="29">
        <v>44581</v>
      </c>
      <c r="D31" s="167"/>
      <c r="E31" s="167"/>
      <c r="F31" s="167"/>
      <c r="K31" s="167"/>
      <c r="L31" s="167"/>
      <c r="M31" s="167"/>
      <c r="N31" s="167"/>
      <c r="O31" s="167"/>
    </row>
    <row r="32" spans="2:60" ht="13.5" customHeight="1">
      <c r="B32" s="144"/>
      <c r="C32" s="256"/>
      <c r="D32" s="144"/>
      <c r="E32" s="144"/>
      <c r="F32" s="144"/>
      <c r="K32" s="157"/>
      <c r="L32" s="157"/>
      <c r="M32" s="157"/>
      <c r="N32" s="157"/>
      <c r="O32" s="157"/>
    </row>
    <row r="33" spans="2:15" ht="20.25" customHeight="1">
      <c r="B33" s="28" t="s">
        <v>49</v>
      </c>
      <c r="C33" s="29">
        <v>44953</v>
      </c>
      <c r="D33" s="144"/>
      <c r="E33" s="144"/>
      <c r="F33" s="144"/>
      <c r="K33" s="157"/>
      <c r="L33" s="157"/>
      <c r="M33" s="157"/>
      <c r="N33" s="157"/>
      <c r="O33" s="157"/>
    </row>
    <row r="34" spans="2:15">
      <c r="B34" s="167"/>
      <c r="C34" s="167"/>
      <c r="D34" s="167"/>
      <c r="E34" s="167"/>
      <c r="F34" s="167"/>
      <c r="K34" s="167"/>
      <c r="L34" s="167"/>
      <c r="M34" s="167"/>
      <c r="N34" s="167"/>
      <c r="O34" s="167"/>
    </row>
    <row r="35" spans="2:15">
      <c r="B35" s="144" t="s">
        <v>646</v>
      </c>
      <c r="C35" s="167"/>
      <c r="D35" s="167"/>
      <c r="E35" s="167"/>
      <c r="F35" s="167"/>
      <c r="G35" s="166"/>
      <c r="H35" s="166"/>
      <c r="I35" s="476"/>
      <c r="J35" s="476"/>
      <c r="K35" s="476"/>
      <c r="L35" s="476"/>
      <c r="M35" s="300"/>
      <c r="N35" s="300"/>
      <c r="O35" s="300"/>
    </row>
    <row r="36" spans="2:15">
      <c r="B36" s="167"/>
      <c r="C36" s="167"/>
      <c r="D36" s="167"/>
      <c r="E36" s="167"/>
      <c r="F36" s="167"/>
      <c r="G36" s="166"/>
      <c r="H36" s="166"/>
      <c r="I36" s="167"/>
      <c r="J36" s="167"/>
      <c r="K36" s="172"/>
      <c r="L36" s="167"/>
      <c r="M36" s="167"/>
      <c r="N36" s="167"/>
      <c r="O36" s="167"/>
    </row>
    <row r="37" spans="2:15">
      <c r="B37" s="167"/>
      <c r="C37" s="167"/>
      <c r="D37" s="167"/>
      <c r="E37" s="167"/>
      <c r="F37" s="167"/>
      <c r="G37" s="166"/>
      <c r="H37" s="166"/>
      <c r="I37" s="476"/>
      <c r="J37" s="476"/>
      <c r="K37" s="476"/>
      <c r="L37" s="476"/>
      <c r="M37" s="300"/>
      <c r="N37" s="300"/>
      <c r="O37" s="300"/>
    </row>
    <row r="38" spans="2:15">
      <c r="B38" s="167"/>
      <c r="C38" s="167"/>
      <c r="D38" s="167"/>
      <c r="E38" s="167"/>
      <c r="F38" s="167"/>
      <c r="G38" s="166"/>
      <c r="H38" s="166"/>
      <c r="I38" s="167"/>
      <c r="J38" s="167"/>
      <c r="K38" s="172"/>
      <c r="L38" s="167"/>
      <c r="M38" s="167"/>
      <c r="N38" s="167"/>
      <c r="O38" s="167"/>
    </row>
    <row r="39" spans="2:15">
      <c r="B39" s="167"/>
      <c r="C39" s="167"/>
      <c r="D39" s="167"/>
      <c r="E39" s="167"/>
      <c r="F39" s="167"/>
      <c r="G39" s="166"/>
      <c r="H39" s="166"/>
      <c r="I39" s="476"/>
      <c r="J39" s="476"/>
      <c r="K39" s="476"/>
      <c r="L39" s="476"/>
      <c r="M39" s="300"/>
      <c r="N39" s="300"/>
      <c r="O39" s="300"/>
    </row>
  </sheetData>
  <sheetProtection algorithmName="SHA-512" hashValue="G+upbvmzNiS7LAsDhY7Ui+78ht9ThhSn+FavV23A6lRXOomYJHMvqhPyIF4OwsMoA6s7hltpIprOvDnas1C4pA==" saltValue="dM6b3syKnsOYcRGuQXcH/g==" spinCount="100000" sheet="1" objects="1" scenarios="1"/>
  <mergeCells count="72">
    <mergeCell ref="I35:L35"/>
    <mergeCell ref="I37:L37"/>
    <mergeCell ref="I39:L39"/>
    <mergeCell ref="B25:G25"/>
    <mergeCell ref="B24:AW24"/>
    <mergeCell ref="AX24:AZ24"/>
    <mergeCell ref="D26:O26"/>
    <mergeCell ref="E27:E28"/>
    <mergeCell ref="L27:O27"/>
    <mergeCell ref="F27:J28"/>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AL14:AM14"/>
    <mergeCell ref="AN14:AO14"/>
    <mergeCell ref="BC13:BC15"/>
    <mergeCell ref="AV12:AV15"/>
    <mergeCell ref="AW12:AZ12"/>
    <mergeCell ref="BA12:BD12"/>
    <mergeCell ref="BB13:BB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I12:I15"/>
    <mergeCell ref="J12:J15"/>
    <mergeCell ref="K12:K15"/>
    <mergeCell ref="L12:L15"/>
    <mergeCell ref="C9:D9"/>
    <mergeCell ref="C10:D10"/>
    <mergeCell ref="F12:F15"/>
  </mergeCells>
  <conditionalFormatting sqref="BA16:BD16 BB17:BD23">
    <cfRule type="cellIs" dxfId="128" priority="7" operator="between">
      <formula>0.7</formula>
      <formula>1</formula>
    </cfRule>
    <cfRule type="cellIs" dxfId="127" priority="8" operator="between">
      <formula>0.51</formula>
      <formula>0.69</formula>
    </cfRule>
    <cfRule type="cellIs" dxfId="126" priority="9" operator="between">
      <formula>0</formula>
      <formula>0.5</formula>
    </cfRule>
  </conditionalFormatting>
  <conditionalFormatting sqref="BA17:BA23">
    <cfRule type="cellIs" dxfId="125" priority="4" operator="between">
      <formula>0.7</formula>
      <formula>1</formula>
    </cfRule>
    <cfRule type="cellIs" dxfId="124" priority="5" operator="between">
      <formula>0.51</formula>
      <formula>0.69</formula>
    </cfRule>
    <cfRule type="cellIs" dxfId="123" priority="6" operator="between">
      <formula>0</formula>
      <formula>0.5</formula>
    </cfRule>
  </conditionalFormatting>
  <conditionalFormatting sqref="BE16:BH23">
    <cfRule type="cellIs" dxfId="122" priority="1" operator="between">
      <formula>0.7</formula>
      <formula>1</formula>
    </cfRule>
    <cfRule type="cellIs" dxfId="121" priority="2" operator="between">
      <formula>0.51</formula>
      <formula>0.69</formula>
    </cfRule>
    <cfRule type="cellIs" dxfId="120"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66FF33"/>
  </sheetPr>
  <dimension ref="B1:BH37"/>
  <sheetViews>
    <sheetView showGridLines="0" topLeftCell="B10" zoomScale="55" zoomScaleNormal="55" workbookViewId="0">
      <pane xSplit="3" ySplit="6" topLeftCell="AJ19" activePane="bottomRight" state="frozen"/>
      <selection activeCell="B10" sqref="B10"/>
      <selection pane="topRight" activeCell="E10" sqref="E10"/>
      <selection pane="bottomLeft" activeCell="B16" sqref="B16"/>
      <selection pane="bottomRight" activeCell="D20" sqref="D20"/>
    </sheetView>
  </sheetViews>
  <sheetFormatPr baseColWidth="10" defaultColWidth="17.33203125" defaultRowHeight="15"/>
  <cols>
    <col min="1" max="1" width="4.33203125" style="190" customWidth="1"/>
    <col min="2" max="2" width="50.44140625" style="190" customWidth="1"/>
    <col min="3" max="3" width="31.44140625" style="190" customWidth="1"/>
    <col min="4" max="4" width="49.6640625" style="190" customWidth="1"/>
    <col min="5" max="6" width="27.5546875" style="190" customWidth="1"/>
    <col min="7" max="8" width="29.33203125" style="191" customWidth="1"/>
    <col min="9" max="9" width="36.33203125" style="190" customWidth="1"/>
    <col min="10" max="10" width="31.88671875" style="190" customWidth="1"/>
    <col min="11" max="11" width="63.88671875" style="190" customWidth="1"/>
    <col min="12" max="12" width="48.44140625" style="190" customWidth="1"/>
    <col min="13" max="14" width="28.5546875" style="190" customWidth="1"/>
    <col min="15" max="15" width="50" style="190" customWidth="1"/>
    <col min="16" max="47" width="15.88671875" style="190" customWidth="1"/>
    <col min="48" max="48" width="24.5546875" style="190" customWidth="1"/>
    <col min="49" max="49" width="22.88671875" style="190" customWidth="1"/>
    <col min="50" max="50" width="19.33203125" style="190" customWidth="1"/>
    <col min="51" max="51" width="18.44140625" style="190" customWidth="1"/>
    <col min="52" max="52" width="19.44140625" style="190" customWidth="1"/>
    <col min="53" max="53" width="23.33203125" style="190" customWidth="1"/>
    <col min="54" max="55" width="25.109375" style="190" customWidth="1"/>
    <col min="56" max="56" width="26.6640625" style="190" customWidth="1"/>
    <col min="57" max="57" width="26.33203125" style="190" customWidth="1"/>
    <col min="58" max="58" width="26.5546875" style="190" customWidth="1"/>
    <col min="59" max="59" width="26.33203125" style="190" customWidth="1"/>
    <col min="60" max="60" width="27.33203125" style="190" customWidth="1"/>
    <col min="61" max="16384" width="17.33203125" style="190"/>
  </cols>
  <sheetData>
    <row r="1" spans="2:60" ht="15.6" thickBot="1"/>
    <row r="2" spans="2:60" ht="15.6" customHeight="1">
      <c r="B2" s="45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145" t="s">
        <v>31</v>
      </c>
      <c r="BH2" s="146"/>
    </row>
    <row r="3" spans="2:60" ht="15.6">
      <c r="B3" s="45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0" ht="15" customHeight="1">
      <c r="B4" s="45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620</v>
      </c>
    </row>
    <row r="5" spans="2:60" ht="15.6">
      <c r="B5" s="45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149" t="s">
        <v>30</v>
      </c>
      <c r="BH5" s="150"/>
    </row>
    <row r="6" spans="2:60" ht="15.6" customHeight="1" thickBot="1">
      <c r="B6" s="45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0">
      <c r="B7" s="152"/>
      <c r="C7" s="152"/>
      <c r="D7" s="152"/>
      <c r="E7" s="152"/>
      <c r="F7" s="152"/>
      <c r="G7" s="192"/>
      <c r="H7" s="19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484"/>
      <c r="AX7" s="477"/>
      <c r="AY7" s="477"/>
      <c r="AZ7" s="477"/>
      <c r="BA7" s="485"/>
      <c r="BB7" s="302"/>
      <c r="BC7" s="302"/>
      <c r="BD7" s="302"/>
      <c r="BE7" s="152"/>
      <c r="BF7" s="152"/>
    </row>
    <row r="8" spans="2:60" ht="15.6">
      <c r="B8" s="193" t="s">
        <v>45</v>
      </c>
      <c r="C8" s="537" t="s">
        <v>90</v>
      </c>
      <c r="D8" s="537"/>
      <c r="E8" s="152"/>
      <c r="F8" s="152"/>
      <c r="G8" s="152"/>
      <c r="H8" s="152"/>
      <c r="I8" s="152"/>
      <c r="J8" s="152"/>
      <c r="K8" s="152"/>
      <c r="L8" s="152"/>
      <c r="M8" s="152"/>
      <c r="N8" s="152"/>
      <c r="O8" s="152"/>
      <c r="AW8" s="302"/>
      <c r="AX8" s="302"/>
      <c r="AY8" s="302"/>
      <c r="AZ8" s="302"/>
      <c r="BA8" s="302"/>
      <c r="BB8" s="302"/>
      <c r="BC8" s="302"/>
      <c r="BD8" s="302"/>
    </row>
    <row r="9" spans="2:60" ht="95.25" customHeight="1">
      <c r="B9" s="193" t="s">
        <v>34</v>
      </c>
      <c r="C9" s="536" t="s">
        <v>403</v>
      </c>
      <c r="D9" s="498"/>
      <c r="E9" s="152"/>
      <c r="F9" s="152"/>
      <c r="G9" s="152"/>
      <c r="H9" s="152"/>
      <c r="I9" s="152"/>
      <c r="J9" s="152"/>
      <c r="K9" s="152"/>
      <c r="L9" s="152"/>
      <c r="M9" s="152"/>
      <c r="N9" s="152"/>
      <c r="O9" s="152"/>
      <c r="AW9" s="302"/>
      <c r="AX9" s="302"/>
      <c r="AY9" s="302"/>
      <c r="AZ9" s="302"/>
      <c r="BA9" s="302"/>
      <c r="BB9" s="302"/>
      <c r="BC9" s="302"/>
      <c r="BD9" s="302"/>
    </row>
    <row r="10" spans="2:60" ht="15.6">
      <c r="B10" s="193" t="s">
        <v>100</v>
      </c>
      <c r="C10" s="538">
        <v>2023</v>
      </c>
      <c r="D10" s="539"/>
      <c r="E10" s="152"/>
      <c r="F10" s="152"/>
      <c r="G10" s="152"/>
      <c r="H10" s="152"/>
      <c r="I10" s="152"/>
      <c r="J10" s="152"/>
      <c r="K10" s="152"/>
      <c r="L10" s="152"/>
      <c r="M10" s="152"/>
      <c r="N10" s="152"/>
      <c r="O10" s="152"/>
      <c r="AW10" s="302"/>
      <c r="AX10" s="302"/>
      <c r="AY10" s="302"/>
      <c r="AZ10" s="302"/>
      <c r="BA10" s="302"/>
      <c r="BB10" s="302"/>
      <c r="BC10" s="302"/>
      <c r="BD10" s="302"/>
    </row>
    <row r="11" spans="2:60">
      <c r="B11" s="152"/>
      <c r="C11" s="152"/>
      <c r="D11" s="152"/>
      <c r="E11" s="152"/>
      <c r="F11" s="152"/>
      <c r="G11" s="192"/>
      <c r="H11" s="192"/>
      <c r="I11" s="152"/>
      <c r="J11" s="152"/>
      <c r="K11" s="152"/>
      <c r="L11" s="152"/>
      <c r="M11" s="152"/>
      <c r="N11" s="152"/>
      <c r="O11" s="152"/>
      <c r="AW11" s="302"/>
      <c r="AX11" s="302"/>
      <c r="AY11" s="302"/>
      <c r="AZ11" s="302"/>
      <c r="BA11" s="302"/>
      <c r="BB11" s="302"/>
      <c r="BC11" s="302"/>
      <c r="BD11" s="302"/>
    </row>
    <row r="12" spans="2:60" ht="39.6"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23" t="s">
        <v>111</v>
      </c>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546" t="s">
        <v>61</v>
      </c>
      <c r="AW12" s="503" t="s">
        <v>648</v>
      </c>
      <c r="AX12" s="504"/>
      <c r="AY12" s="504"/>
      <c r="AZ12" s="505"/>
      <c r="BA12" s="518" t="s">
        <v>649</v>
      </c>
      <c r="BB12" s="519"/>
      <c r="BC12" s="519"/>
      <c r="BD12" s="520"/>
      <c r="BE12" s="512" t="s">
        <v>650</v>
      </c>
      <c r="BF12" s="513"/>
      <c r="BG12" s="513"/>
      <c r="BH12" s="514"/>
    </row>
    <row r="13" spans="2:60" ht="15.6">
      <c r="B13" s="422"/>
      <c r="C13" s="422"/>
      <c r="D13" s="509"/>
      <c r="E13" s="422"/>
      <c r="F13" s="422"/>
      <c r="G13" s="422"/>
      <c r="H13" s="422"/>
      <c r="I13" s="422"/>
      <c r="J13" s="422"/>
      <c r="K13" s="422"/>
      <c r="L13" s="422"/>
      <c r="M13" s="422"/>
      <c r="N13" s="422"/>
      <c r="O13" s="422"/>
      <c r="P13" s="472" t="s">
        <v>21</v>
      </c>
      <c r="Q13" s="472"/>
      <c r="R13" s="472"/>
      <c r="S13" s="472"/>
      <c r="T13" s="472"/>
      <c r="U13" s="472"/>
      <c r="V13" s="472"/>
      <c r="W13" s="472"/>
      <c r="X13" s="472" t="s">
        <v>22</v>
      </c>
      <c r="Y13" s="472"/>
      <c r="Z13" s="472"/>
      <c r="AA13" s="472"/>
      <c r="AB13" s="472"/>
      <c r="AC13" s="472"/>
      <c r="AD13" s="472"/>
      <c r="AE13" s="472"/>
      <c r="AF13" s="472" t="s">
        <v>23</v>
      </c>
      <c r="AG13" s="472"/>
      <c r="AH13" s="472"/>
      <c r="AI13" s="472"/>
      <c r="AJ13" s="472"/>
      <c r="AK13" s="472"/>
      <c r="AL13" s="472"/>
      <c r="AM13" s="472"/>
      <c r="AN13" s="472" t="s">
        <v>24</v>
      </c>
      <c r="AO13" s="472"/>
      <c r="AP13" s="472"/>
      <c r="AQ13" s="472"/>
      <c r="AR13" s="472"/>
      <c r="AS13" s="472"/>
      <c r="AT13" s="472"/>
      <c r="AU13" s="472"/>
      <c r="AV13" s="546"/>
      <c r="AW13" s="540" t="s">
        <v>118</v>
      </c>
      <c r="AX13" s="540" t="s">
        <v>22</v>
      </c>
      <c r="AY13" s="540" t="s">
        <v>119</v>
      </c>
      <c r="AZ13" s="540" t="s">
        <v>120</v>
      </c>
      <c r="BA13" s="543" t="s">
        <v>118</v>
      </c>
      <c r="BB13" s="543" t="s">
        <v>121</v>
      </c>
      <c r="BC13" s="543" t="s">
        <v>122</v>
      </c>
      <c r="BD13" s="543" t="s">
        <v>123</v>
      </c>
      <c r="BE13" s="547" t="s">
        <v>21</v>
      </c>
      <c r="BF13" s="547" t="s">
        <v>22</v>
      </c>
      <c r="BG13" s="547" t="s">
        <v>23</v>
      </c>
      <c r="BH13" s="547" t="s">
        <v>24</v>
      </c>
    </row>
    <row r="14" spans="2:60" ht="15.6">
      <c r="B14" s="422"/>
      <c r="C14" s="422"/>
      <c r="D14" s="509"/>
      <c r="E14" s="422"/>
      <c r="F14" s="422"/>
      <c r="G14" s="422"/>
      <c r="H14" s="422"/>
      <c r="I14" s="422"/>
      <c r="J14" s="422"/>
      <c r="K14" s="422"/>
      <c r="L14" s="422"/>
      <c r="M14" s="422"/>
      <c r="N14" s="422"/>
      <c r="O14" s="422"/>
      <c r="P14" s="550" t="s">
        <v>5</v>
      </c>
      <c r="Q14" s="550"/>
      <c r="R14" s="550" t="s">
        <v>6</v>
      </c>
      <c r="S14" s="550"/>
      <c r="T14" s="550" t="s">
        <v>7</v>
      </c>
      <c r="U14" s="550"/>
      <c r="V14" s="423" t="s">
        <v>8</v>
      </c>
      <c r="W14" s="423"/>
      <c r="X14" s="550" t="s">
        <v>27</v>
      </c>
      <c r="Y14" s="550"/>
      <c r="Z14" s="550" t="s">
        <v>9</v>
      </c>
      <c r="AA14" s="550"/>
      <c r="AB14" s="550" t="s">
        <v>10</v>
      </c>
      <c r="AC14" s="550"/>
      <c r="AD14" s="423" t="s">
        <v>8</v>
      </c>
      <c r="AE14" s="423"/>
      <c r="AF14" s="550" t="s">
        <v>11</v>
      </c>
      <c r="AG14" s="550"/>
      <c r="AH14" s="550" t="s">
        <v>12</v>
      </c>
      <c r="AI14" s="550"/>
      <c r="AJ14" s="550" t="s">
        <v>13</v>
      </c>
      <c r="AK14" s="550"/>
      <c r="AL14" s="423" t="s">
        <v>8</v>
      </c>
      <c r="AM14" s="423"/>
      <c r="AN14" s="550" t="s">
        <v>14</v>
      </c>
      <c r="AO14" s="550"/>
      <c r="AP14" s="550" t="s">
        <v>15</v>
      </c>
      <c r="AQ14" s="550"/>
      <c r="AR14" s="550" t="s">
        <v>16</v>
      </c>
      <c r="AS14" s="550"/>
      <c r="AT14" s="423" t="s">
        <v>8</v>
      </c>
      <c r="AU14" s="423"/>
      <c r="AV14" s="546"/>
      <c r="AW14" s="541"/>
      <c r="AX14" s="541"/>
      <c r="AY14" s="541"/>
      <c r="AZ14" s="541"/>
      <c r="BA14" s="544"/>
      <c r="BB14" s="544"/>
      <c r="BC14" s="544"/>
      <c r="BD14" s="544"/>
      <c r="BE14" s="548"/>
      <c r="BF14" s="548"/>
      <c r="BG14" s="548"/>
      <c r="BH14" s="548"/>
    </row>
    <row r="15" spans="2:60" ht="16.2" thickBot="1">
      <c r="B15" s="422"/>
      <c r="C15" s="422"/>
      <c r="D15" s="509"/>
      <c r="E15" s="422"/>
      <c r="F15" s="422"/>
      <c r="G15" s="422"/>
      <c r="H15" s="422"/>
      <c r="I15" s="422"/>
      <c r="J15" s="422"/>
      <c r="K15" s="422"/>
      <c r="L15" s="422"/>
      <c r="M15" s="422"/>
      <c r="N15" s="422"/>
      <c r="O15" s="422"/>
      <c r="P15" s="194" t="s">
        <v>17</v>
      </c>
      <c r="Q15" s="194" t="s">
        <v>18</v>
      </c>
      <c r="R15" s="194" t="s">
        <v>17</v>
      </c>
      <c r="S15" s="194" t="s">
        <v>18</v>
      </c>
      <c r="T15" s="194" t="s">
        <v>17</v>
      </c>
      <c r="U15" s="194" t="s">
        <v>18</v>
      </c>
      <c r="V15" s="195" t="s">
        <v>17</v>
      </c>
      <c r="W15" s="195" t="s">
        <v>18</v>
      </c>
      <c r="X15" s="194" t="s">
        <v>17</v>
      </c>
      <c r="Y15" s="194" t="s">
        <v>18</v>
      </c>
      <c r="Z15" s="194" t="s">
        <v>17</v>
      </c>
      <c r="AA15" s="194" t="s">
        <v>18</v>
      </c>
      <c r="AB15" s="194" t="s">
        <v>17</v>
      </c>
      <c r="AC15" s="194" t="s">
        <v>18</v>
      </c>
      <c r="AD15" s="195" t="s">
        <v>17</v>
      </c>
      <c r="AE15" s="195" t="s">
        <v>18</v>
      </c>
      <c r="AF15" s="194" t="s">
        <v>17</v>
      </c>
      <c r="AG15" s="194" t="s">
        <v>18</v>
      </c>
      <c r="AH15" s="194" t="s">
        <v>17</v>
      </c>
      <c r="AI15" s="194" t="s">
        <v>18</v>
      </c>
      <c r="AJ15" s="194" t="s">
        <v>17</v>
      </c>
      <c r="AK15" s="194" t="s">
        <v>18</v>
      </c>
      <c r="AL15" s="195" t="s">
        <v>17</v>
      </c>
      <c r="AM15" s="195" t="s">
        <v>18</v>
      </c>
      <c r="AN15" s="194" t="s">
        <v>17</v>
      </c>
      <c r="AO15" s="194" t="s">
        <v>18</v>
      </c>
      <c r="AP15" s="194" t="s">
        <v>17</v>
      </c>
      <c r="AQ15" s="194" t="s">
        <v>18</v>
      </c>
      <c r="AR15" s="194" t="s">
        <v>17</v>
      </c>
      <c r="AS15" s="194" t="s">
        <v>18</v>
      </c>
      <c r="AT15" s="195" t="s">
        <v>17</v>
      </c>
      <c r="AU15" s="195" t="s">
        <v>18</v>
      </c>
      <c r="AV15" s="546"/>
      <c r="AW15" s="542"/>
      <c r="AX15" s="542"/>
      <c r="AY15" s="542"/>
      <c r="AZ15" s="542"/>
      <c r="BA15" s="545"/>
      <c r="BB15" s="545"/>
      <c r="BC15" s="545"/>
      <c r="BD15" s="545"/>
      <c r="BE15" s="549"/>
      <c r="BF15" s="549"/>
      <c r="BG15" s="549"/>
      <c r="BH15" s="549"/>
    </row>
    <row r="16" spans="2:60" ht="369.6">
      <c r="B16" s="554"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54" t="str">
        <f>+'01-FR-03 POA INSTITUCIONAL'!C61</f>
        <v xml:space="preserve">4.3. Realizar el 100% de las actividades relacionadas con la Gestión del Talento Humano, que permita su fortalecimiento y el desarrollo de sus conocimientos, su competencia y bienestar. </v>
      </c>
      <c r="D16" s="296" t="str">
        <f>+'01-FR-03 POA INSTITUCIONAL'!D61</f>
        <v xml:space="preserve">4.3.1 Gestionar el 100% de las novedades y situaciones administrativas de los servidores públicos de la Entidad.
</v>
      </c>
      <c r="E16" s="14">
        <f>+'01-FR-03 POA INSTITUCIONAL'!E61</f>
        <v>0.1</v>
      </c>
      <c r="F16" s="14">
        <f>+'01-FR-03 POA INSTITUCIONAL'!F61</f>
        <v>1</v>
      </c>
      <c r="G16" s="14">
        <f>+'01-FR-03 POA INSTITUCIONAL'!M61</f>
        <v>1</v>
      </c>
      <c r="H16" s="14">
        <f>+'01-FR-03 POA INSTITUCIONAL'!G61</f>
        <v>1</v>
      </c>
      <c r="I16" s="304" t="str">
        <f>+'01-FR-03 POA INSTITUCIONAL'!H61</f>
        <v>Porcentaje de novedades y situaciones administrativas gestionadas</v>
      </c>
      <c r="J16" s="196" t="s">
        <v>382</v>
      </c>
      <c r="K16" s="197" t="s">
        <v>383</v>
      </c>
      <c r="L16" s="198" t="s">
        <v>384</v>
      </c>
      <c r="M16" s="155" t="s">
        <v>385</v>
      </c>
      <c r="N16" s="155" t="s">
        <v>386</v>
      </c>
      <c r="O16" s="161" t="str">
        <f>+'[9]POA Anualizado (Pág 1 de 3)'!J13</f>
        <v xml:space="preserve">
Dirección de Talento Humano
</v>
      </c>
      <c r="P16" s="337">
        <v>1</v>
      </c>
      <c r="Q16" s="185"/>
      <c r="R16" s="337">
        <v>1</v>
      </c>
      <c r="S16" s="185"/>
      <c r="T16" s="337">
        <v>1</v>
      </c>
      <c r="U16" s="185"/>
      <c r="V16" s="38">
        <f t="shared" ref="V16:W18" si="0">IFERROR(AVERAGE(P16,R16,T16),0)</f>
        <v>1</v>
      </c>
      <c r="W16" s="38">
        <f t="shared" si="0"/>
        <v>0</v>
      </c>
      <c r="X16" s="337">
        <v>1</v>
      </c>
      <c r="Y16" s="185"/>
      <c r="Z16" s="337">
        <v>1</v>
      </c>
      <c r="AA16" s="185"/>
      <c r="AB16" s="337">
        <v>1</v>
      </c>
      <c r="AC16" s="185"/>
      <c r="AD16" s="38">
        <f t="shared" ref="AD16:AE18" si="1">IFERROR(AVERAGE(X16,Z16,AB16),0)</f>
        <v>1</v>
      </c>
      <c r="AE16" s="38">
        <f t="shared" si="1"/>
        <v>0</v>
      </c>
      <c r="AF16" s="337">
        <v>1</v>
      </c>
      <c r="AG16" s="185"/>
      <c r="AH16" s="337">
        <v>1</v>
      </c>
      <c r="AI16" s="185"/>
      <c r="AJ16" s="337">
        <v>1</v>
      </c>
      <c r="AK16" s="186"/>
      <c r="AL16" s="38">
        <f t="shared" ref="AL16:AM18" si="2">IFERROR(AVERAGE(AF16,AH16,AJ16),0)</f>
        <v>1</v>
      </c>
      <c r="AM16" s="38">
        <f t="shared" si="2"/>
        <v>0</v>
      </c>
      <c r="AN16" s="337">
        <v>1</v>
      </c>
      <c r="AO16" s="185"/>
      <c r="AP16" s="337">
        <v>1</v>
      </c>
      <c r="AQ16" s="185"/>
      <c r="AR16" s="337">
        <v>1</v>
      </c>
      <c r="AS16" s="185"/>
      <c r="AT16" s="38">
        <f t="shared" ref="AT16:AU18" si="3">IFERROR(AVERAGE(AN16,AP16,AR16),0)</f>
        <v>1</v>
      </c>
      <c r="AU16" s="38">
        <f t="shared" si="3"/>
        <v>0</v>
      </c>
      <c r="AV16" s="369">
        <f>IFERROR(AVERAGE(P16,R16,T16,X16,Z16,AB16,AF16,AH16,AJ16,AN16,AP16,AR16),0)</f>
        <v>1</v>
      </c>
      <c r="AW16" s="34">
        <f>+W16</f>
        <v>0</v>
      </c>
      <c r="AX16" s="34">
        <f>+W16+AE16</f>
        <v>0</v>
      </c>
      <c r="AY16" s="34">
        <f>+W16+AE16+AM16</f>
        <v>0</v>
      </c>
      <c r="AZ16" s="34">
        <f>+W16+AE16+AM16+AU16</f>
        <v>0</v>
      </c>
      <c r="BA16" s="35">
        <f>IF(AND(AW16&gt;0,$AV16&gt;0),AW16/$AV16,0)</f>
        <v>0</v>
      </c>
      <c r="BB16" s="35">
        <f t="shared" ref="BB16:BD23" si="4">IF(AND(AX16&gt;0,$AV16&gt;0),AX16/$AV16,0)</f>
        <v>0</v>
      </c>
      <c r="BC16" s="35">
        <f t="shared" si="4"/>
        <v>0</v>
      </c>
      <c r="BD16" s="35">
        <f t="shared" si="4"/>
        <v>0</v>
      </c>
      <c r="BE16" s="35">
        <f t="shared" ref="BE16:BH23" si="5">(IF(AND(AW16&gt;0,$AV16&gt;0),AW16/$AV16,0))*$E16</f>
        <v>0</v>
      </c>
      <c r="BF16" s="35">
        <f t="shared" si="5"/>
        <v>0</v>
      </c>
      <c r="BG16" s="35">
        <f t="shared" si="5"/>
        <v>0</v>
      </c>
      <c r="BH16" s="35">
        <f t="shared" si="5"/>
        <v>0</v>
      </c>
    </row>
    <row r="17" spans="2:60" ht="371.25" customHeight="1">
      <c r="B17" s="555"/>
      <c r="C17" s="555"/>
      <c r="D17" s="296" t="str">
        <f>+'01-FR-03 POA INSTITUCIONAL'!D62</f>
        <v xml:space="preserve">4.3.2 Incluir el 97,8% de las Novedades en la nómina oportunamente, para liquidación y pago </v>
      </c>
      <c r="E17" s="14">
        <f>+'01-FR-03 POA INSTITUCIONAL'!E62</f>
        <v>0.1</v>
      </c>
      <c r="F17" s="14">
        <f>+'01-FR-03 POA INSTITUCIONAL'!F62</f>
        <v>0.97799999999999998</v>
      </c>
      <c r="G17" s="14">
        <f>+'01-FR-03 POA INSTITUCIONAL'!M62</f>
        <v>0.98</v>
      </c>
      <c r="H17" s="14">
        <f>+'01-FR-03 POA INSTITUCIONAL'!G62</f>
        <v>0.97</v>
      </c>
      <c r="I17" s="304" t="str">
        <f>+'01-FR-03 POA INSTITUCIONAL'!H62</f>
        <v xml:space="preserve">Novedades incluidas en la nómina  oportunamente  </v>
      </c>
      <c r="J17" s="199" t="s">
        <v>387</v>
      </c>
      <c r="K17" s="200" t="s">
        <v>778</v>
      </c>
      <c r="L17" s="201" t="s">
        <v>388</v>
      </c>
      <c r="M17" s="155" t="s">
        <v>385</v>
      </c>
      <c r="N17" s="155" t="s">
        <v>389</v>
      </c>
      <c r="O17" s="161" t="str">
        <f>+'[9]POA Anualizado (Pág 1 de 3)'!J14</f>
        <v>Dependencia Líder: 
Dirección de Talento Humano
Dependencia Operativa:
Subdirección de Gestión del Talento Humano</v>
      </c>
      <c r="P17" s="337">
        <v>0.98</v>
      </c>
      <c r="Q17" s="185"/>
      <c r="R17" s="337">
        <v>0.98</v>
      </c>
      <c r="S17" s="185"/>
      <c r="T17" s="337">
        <v>0.98</v>
      </c>
      <c r="U17" s="185"/>
      <c r="V17" s="38">
        <f t="shared" si="0"/>
        <v>0.98</v>
      </c>
      <c r="W17" s="38">
        <f t="shared" si="0"/>
        <v>0</v>
      </c>
      <c r="X17" s="337">
        <v>0.98</v>
      </c>
      <c r="Y17" s="185"/>
      <c r="Z17" s="337">
        <v>0.98</v>
      </c>
      <c r="AA17" s="185"/>
      <c r="AB17" s="337">
        <v>0.98</v>
      </c>
      <c r="AC17" s="185"/>
      <c r="AD17" s="38">
        <f t="shared" si="1"/>
        <v>0.98</v>
      </c>
      <c r="AE17" s="38">
        <f t="shared" si="1"/>
        <v>0</v>
      </c>
      <c r="AF17" s="337">
        <v>0.98</v>
      </c>
      <c r="AG17" s="185"/>
      <c r="AH17" s="337">
        <v>0.98</v>
      </c>
      <c r="AI17" s="185"/>
      <c r="AJ17" s="337">
        <v>0.98</v>
      </c>
      <c r="AK17" s="186"/>
      <c r="AL17" s="38">
        <f t="shared" si="2"/>
        <v>0.98</v>
      </c>
      <c r="AM17" s="38">
        <f t="shared" si="2"/>
        <v>0</v>
      </c>
      <c r="AN17" s="337">
        <v>0.98</v>
      </c>
      <c r="AO17" s="185"/>
      <c r="AP17" s="337">
        <v>0.98</v>
      </c>
      <c r="AQ17" s="185"/>
      <c r="AR17" s="337">
        <v>0.98</v>
      </c>
      <c r="AS17" s="185"/>
      <c r="AT17" s="38">
        <f t="shared" si="3"/>
        <v>0.98</v>
      </c>
      <c r="AU17" s="38">
        <f t="shared" si="3"/>
        <v>0</v>
      </c>
      <c r="AV17" s="369">
        <f>IFERROR(AVERAGE(P17,R17,T17,X17,Z17,AB17,AF17,AH17,AJ17,AN17,AP17,AR17),0)</f>
        <v>0.98000000000000032</v>
      </c>
      <c r="AW17" s="34">
        <f>+W17</f>
        <v>0</v>
      </c>
      <c r="AX17" s="34">
        <f>+W17+AE17</f>
        <v>0</v>
      </c>
      <c r="AY17" s="34">
        <f>+W17+AE17+AM17</f>
        <v>0</v>
      </c>
      <c r="AZ17" s="34">
        <f>+W17+AE17+AM17+AU17</f>
        <v>0</v>
      </c>
      <c r="BA17" s="35">
        <f>IF(AND(AW17&gt;0,$AV17&gt;0),AW17/$AV17,0)</f>
        <v>0</v>
      </c>
      <c r="BB17" s="35">
        <f t="shared" si="4"/>
        <v>0</v>
      </c>
      <c r="BC17" s="35">
        <f t="shared" si="4"/>
        <v>0</v>
      </c>
      <c r="BD17" s="35">
        <f t="shared" si="4"/>
        <v>0</v>
      </c>
      <c r="BE17" s="35">
        <f t="shared" si="5"/>
        <v>0</v>
      </c>
      <c r="BF17" s="35">
        <f t="shared" si="5"/>
        <v>0</v>
      </c>
      <c r="BG17" s="35">
        <f t="shared" si="5"/>
        <v>0</v>
      </c>
      <c r="BH17" s="35">
        <f t="shared" si="5"/>
        <v>0</v>
      </c>
    </row>
    <row r="18" spans="2:60" ht="171.6">
      <c r="B18" s="555"/>
      <c r="C18" s="555"/>
      <c r="D18" s="296" t="str">
        <f>+'01-FR-03 POA INSTITUCIONAL'!D63</f>
        <v xml:space="preserve">4.3.3 Lograr el 94,5 % de usuarios internos  satisfechos con las solicitudes de servicios atendidas de la SGTH (Certificaciones laborales, bonos pensionales y autorizaciones de retiro de cesantías). </v>
      </c>
      <c r="E18" s="14">
        <f>+'01-FR-03 POA INSTITUCIONAL'!E63</f>
        <v>0.1</v>
      </c>
      <c r="F18" s="258">
        <f>+'01-FR-03 POA INSTITUCIONAL'!F63</f>
        <v>0.94499999999999995</v>
      </c>
      <c r="G18" s="14">
        <f>+'01-FR-03 POA INSTITUCIONAL'!M63</f>
        <v>0.96</v>
      </c>
      <c r="H18" s="14" t="str">
        <f>+'01-FR-03 POA INSTITUCIONAL'!G63</f>
        <v>S.I.</v>
      </c>
      <c r="I18" s="304" t="str">
        <f>+'01-FR-03 POA INSTITUCIONAL'!H63</f>
        <v>Porcentaje de Usuarios internos satisfechos con las solicitudes de los servicios atendidas de la SGTH (Certificaciones laborales, bonos pensionales y autorizaciones de retiro de cesantías)</v>
      </c>
      <c r="J18" s="153" t="s">
        <v>390</v>
      </c>
      <c r="K18" s="200" t="s">
        <v>779</v>
      </c>
      <c r="L18" s="134" t="s">
        <v>391</v>
      </c>
      <c r="M18" s="155" t="s">
        <v>385</v>
      </c>
      <c r="N18" s="155" t="s">
        <v>386</v>
      </c>
      <c r="O18" s="161" t="str">
        <f>+'[9]POA Anualizado (Pág 1 de 3)'!J15</f>
        <v>Dependencia Líder: 
Dirección de Talento Humano
Dependencia Operativa:
Subdirección de Gestión del Talento Humano</v>
      </c>
      <c r="P18" s="337">
        <v>0.96</v>
      </c>
      <c r="Q18" s="185"/>
      <c r="R18" s="337">
        <v>0.96</v>
      </c>
      <c r="S18" s="185"/>
      <c r="T18" s="337">
        <v>0.96</v>
      </c>
      <c r="U18" s="185"/>
      <c r="V18" s="38">
        <f t="shared" si="0"/>
        <v>0.96</v>
      </c>
      <c r="W18" s="38">
        <f t="shared" si="0"/>
        <v>0</v>
      </c>
      <c r="X18" s="337">
        <v>0.96</v>
      </c>
      <c r="Y18" s="185"/>
      <c r="Z18" s="337">
        <v>0.96</v>
      </c>
      <c r="AA18" s="185"/>
      <c r="AB18" s="337">
        <v>0.96</v>
      </c>
      <c r="AC18" s="185"/>
      <c r="AD18" s="38">
        <f t="shared" si="1"/>
        <v>0.96</v>
      </c>
      <c r="AE18" s="38">
        <f t="shared" si="1"/>
        <v>0</v>
      </c>
      <c r="AF18" s="337">
        <v>0.96</v>
      </c>
      <c r="AG18" s="185"/>
      <c r="AH18" s="337">
        <v>0.96</v>
      </c>
      <c r="AI18" s="185"/>
      <c r="AJ18" s="337">
        <v>0.96</v>
      </c>
      <c r="AK18" s="186"/>
      <c r="AL18" s="38">
        <f t="shared" si="2"/>
        <v>0.96</v>
      </c>
      <c r="AM18" s="38">
        <f t="shared" si="2"/>
        <v>0</v>
      </c>
      <c r="AN18" s="337">
        <v>0.96</v>
      </c>
      <c r="AO18" s="185"/>
      <c r="AP18" s="337">
        <v>0.96</v>
      </c>
      <c r="AQ18" s="185"/>
      <c r="AR18" s="337">
        <v>0.96</v>
      </c>
      <c r="AS18" s="185"/>
      <c r="AT18" s="38">
        <f t="shared" si="3"/>
        <v>0.96</v>
      </c>
      <c r="AU18" s="38">
        <f t="shared" si="3"/>
        <v>0</v>
      </c>
      <c r="AV18" s="369">
        <f>IFERROR(AVERAGE(P18,R18,T18,X18,Z18,AB18,AF18,AH18,AJ18,AN18,AP18,AR18),0)</f>
        <v>0.9600000000000003</v>
      </c>
      <c r="AW18" s="34">
        <f t="shared" ref="AW18:AW22" si="6">+W18</f>
        <v>0</v>
      </c>
      <c r="AX18" s="34">
        <f t="shared" ref="AX18:AX22" si="7">+W18+AE18</f>
        <v>0</v>
      </c>
      <c r="AY18" s="34">
        <f t="shared" ref="AY18:AY22" si="8">+W18+AE18+AM18</f>
        <v>0</v>
      </c>
      <c r="AZ18" s="34">
        <f t="shared" ref="AZ18:AZ22" si="9">+W18+AE18+AM18+AU18</f>
        <v>0</v>
      </c>
      <c r="BA18" s="35">
        <f>IF(AND(AW18&gt;0,AV18&gt;0),AW18/AV18,0)</f>
        <v>0</v>
      </c>
      <c r="BB18" s="35">
        <f t="shared" si="4"/>
        <v>0</v>
      </c>
      <c r="BC18" s="35">
        <f t="shared" si="4"/>
        <v>0</v>
      </c>
      <c r="BD18" s="35">
        <f t="shared" si="4"/>
        <v>0</v>
      </c>
      <c r="BE18" s="35">
        <f t="shared" si="5"/>
        <v>0</v>
      </c>
      <c r="BF18" s="35">
        <f t="shared" si="5"/>
        <v>0</v>
      </c>
      <c r="BG18" s="35">
        <f t="shared" si="5"/>
        <v>0</v>
      </c>
      <c r="BH18" s="35">
        <f t="shared" si="5"/>
        <v>0</v>
      </c>
    </row>
    <row r="19" spans="2:60" ht="199.2" customHeight="1">
      <c r="B19" s="555"/>
      <c r="C19" s="555"/>
      <c r="D19" s="296" t="str">
        <f>+'01-FR-03 POA INSTITUCIONAL'!D64</f>
        <v xml:space="preserve">4.3.4 Formular e implementar el 100% del Plan Institucional de Capacitación de la vigencia.
</v>
      </c>
      <c r="E19" s="14">
        <f>+'01-FR-03 POA INSTITUCIONAL'!E64</f>
        <v>0.15</v>
      </c>
      <c r="F19" s="14">
        <f>+'01-FR-03 POA INSTITUCIONAL'!F64</f>
        <v>1</v>
      </c>
      <c r="G19" s="14">
        <f>+'01-FR-03 POA INSTITUCIONAL'!M64</f>
        <v>1</v>
      </c>
      <c r="H19" s="14">
        <f>+'01-FR-03 POA INSTITUCIONAL'!G64</f>
        <v>1</v>
      </c>
      <c r="I19" s="304" t="str">
        <f>+'01-FR-03 POA INSTITUCIONAL'!H64</f>
        <v>Plan Institucional de Capacitación formulado y ejecutado</v>
      </c>
      <c r="J19" s="202" t="s">
        <v>404</v>
      </c>
      <c r="K19" s="203" t="s">
        <v>392</v>
      </c>
      <c r="L19" s="161" t="s">
        <v>393</v>
      </c>
      <c r="M19" s="155" t="s">
        <v>409</v>
      </c>
      <c r="N19" s="155" t="s">
        <v>394</v>
      </c>
      <c r="O19" s="161" t="s">
        <v>373</v>
      </c>
      <c r="P19" s="364">
        <v>0.1</v>
      </c>
      <c r="Q19" s="364"/>
      <c r="R19" s="364">
        <f>10%+7.78%</f>
        <v>0.17780000000000001</v>
      </c>
      <c r="S19" s="365"/>
      <c r="T19" s="364">
        <v>7.7799999999999994E-2</v>
      </c>
      <c r="U19" s="365"/>
      <c r="V19" s="306">
        <f>+P19+R19+T19</f>
        <v>0.35560000000000003</v>
      </c>
      <c r="W19" s="21">
        <f>+Q19+S19+U19</f>
        <v>0</v>
      </c>
      <c r="X19" s="364">
        <v>7.7799999999999994E-2</v>
      </c>
      <c r="Y19" s="365"/>
      <c r="Z19" s="364">
        <v>7.7799999999999994E-2</v>
      </c>
      <c r="AA19" s="365"/>
      <c r="AB19" s="365">
        <v>7.7799999999999994E-2</v>
      </c>
      <c r="AC19" s="288"/>
      <c r="AD19" s="306">
        <f>+X19+Z19+AB19</f>
        <v>0.2334</v>
      </c>
      <c r="AE19" s="21">
        <f>+Y19+AA19+AC19</f>
        <v>0</v>
      </c>
      <c r="AF19" s="346">
        <v>7.7799999999999994E-2</v>
      </c>
      <c r="AG19" s="346"/>
      <c r="AH19" s="346">
        <v>7.7799999999999994E-2</v>
      </c>
      <c r="AI19" s="346"/>
      <c r="AJ19" s="347">
        <v>7.7799999999999994E-2</v>
      </c>
      <c r="AK19" s="292"/>
      <c r="AL19" s="306">
        <f>+AF19+AH19+AJ19</f>
        <v>0.2334</v>
      </c>
      <c r="AM19" s="21">
        <f>+AG19+AI19+AK19</f>
        <v>0</v>
      </c>
      <c r="AN19" s="346">
        <v>5.1900000000000002E-2</v>
      </c>
      <c r="AO19" s="346"/>
      <c r="AP19" s="346">
        <v>2.5899999999999999E-2</v>
      </c>
      <c r="AQ19" s="346"/>
      <c r="AR19" s="346">
        <v>0.1</v>
      </c>
      <c r="AS19" s="346"/>
      <c r="AT19" s="21">
        <f>+AN19+AP19+AR19</f>
        <v>0.17780000000000001</v>
      </c>
      <c r="AU19" s="21">
        <f>+AO19+AQ19+AS19</f>
        <v>0</v>
      </c>
      <c r="AV19" s="306">
        <f t="shared" ref="AV19:AV23" si="10">V19+AD19+AL19+AT19</f>
        <v>1.0002</v>
      </c>
      <c r="AW19" s="34">
        <f t="shared" si="6"/>
        <v>0</v>
      </c>
      <c r="AX19" s="34">
        <f t="shared" si="7"/>
        <v>0</v>
      </c>
      <c r="AY19" s="34">
        <f t="shared" si="8"/>
        <v>0</v>
      </c>
      <c r="AZ19" s="34">
        <f t="shared" si="9"/>
        <v>0</v>
      </c>
      <c r="BA19" s="35">
        <f t="shared" ref="BA19:BA23" si="11">IF(AND(AW19&gt;0,AV19&gt;0),AW19/AV19,0)</f>
        <v>0</v>
      </c>
      <c r="BB19" s="35">
        <f t="shared" si="4"/>
        <v>0</v>
      </c>
      <c r="BC19" s="35">
        <f t="shared" si="4"/>
        <v>0</v>
      </c>
      <c r="BD19" s="35">
        <f t="shared" si="4"/>
        <v>0</v>
      </c>
      <c r="BE19" s="35">
        <f t="shared" si="5"/>
        <v>0</v>
      </c>
      <c r="BF19" s="35">
        <f t="shared" si="5"/>
        <v>0</v>
      </c>
      <c r="BG19" s="35">
        <f t="shared" si="5"/>
        <v>0</v>
      </c>
      <c r="BH19" s="35">
        <f t="shared" si="5"/>
        <v>0</v>
      </c>
    </row>
    <row r="20" spans="2:60" ht="158.4">
      <c r="B20" s="555"/>
      <c r="C20" s="555"/>
      <c r="D20" s="296" t="str">
        <f>+'01-FR-03 POA INSTITUCIONAL'!D65</f>
        <v>4.3.5 Formular e implementar el 100% del Plan Institucional de Bienestar de la vigencia .</v>
      </c>
      <c r="E20" s="14">
        <f>+'01-FR-03 POA INSTITUCIONAL'!E65</f>
        <v>0.15</v>
      </c>
      <c r="F20" s="14">
        <f>+'01-FR-03 POA INSTITUCIONAL'!F65</f>
        <v>1</v>
      </c>
      <c r="G20" s="14">
        <f>+'01-FR-03 POA INSTITUCIONAL'!M65</f>
        <v>1</v>
      </c>
      <c r="H20" s="14">
        <f>+'01-FR-03 POA INSTITUCIONAL'!G65</f>
        <v>1</v>
      </c>
      <c r="I20" s="304" t="str">
        <f>+'01-FR-03 POA INSTITUCIONAL'!H65</f>
        <v>Plan Institucional de Bienestar formulado y ejecutado</v>
      </c>
      <c r="J20" s="202" t="s">
        <v>405</v>
      </c>
      <c r="K20" s="204" t="s">
        <v>395</v>
      </c>
      <c r="L20" s="161" t="s">
        <v>396</v>
      </c>
      <c r="M20" s="155" t="s">
        <v>409</v>
      </c>
      <c r="N20" s="155" t="s">
        <v>394</v>
      </c>
      <c r="O20" s="161" t="s">
        <v>373</v>
      </c>
      <c r="P20" s="364">
        <v>0.1086</v>
      </c>
      <c r="Q20" s="364"/>
      <c r="R20" s="364">
        <v>0.1346</v>
      </c>
      <c r="S20" s="365"/>
      <c r="T20" s="365">
        <v>5.1900000000000002E-2</v>
      </c>
      <c r="U20" s="288"/>
      <c r="V20" s="21">
        <f t="shared" ref="V20:V22" si="12">+P20+R20+T20</f>
        <v>0.29510000000000003</v>
      </c>
      <c r="W20" s="21">
        <f t="shared" ref="W20:W22" si="13">+Q20+S20+U20</f>
        <v>0</v>
      </c>
      <c r="X20" s="365">
        <v>6.0499999999999998E-2</v>
      </c>
      <c r="Y20" s="365"/>
      <c r="Z20" s="365">
        <v>6.9099999999999995E-2</v>
      </c>
      <c r="AA20" s="365"/>
      <c r="AB20" s="365">
        <v>9.69E-2</v>
      </c>
      <c r="AC20" s="288"/>
      <c r="AD20" s="21">
        <f t="shared" ref="AD20:AD22" si="14">+X20+Z20+AB20</f>
        <v>0.22649999999999998</v>
      </c>
      <c r="AE20" s="21">
        <f t="shared" ref="AE20:AE22" si="15">+Y20+AA20+AC20</f>
        <v>0</v>
      </c>
      <c r="AF20" s="365">
        <v>7.0400000000000004E-2</v>
      </c>
      <c r="AG20" s="365"/>
      <c r="AH20" s="365">
        <v>7.0400000000000004E-2</v>
      </c>
      <c r="AI20" s="365"/>
      <c r="AJ20" s="365">
        <v>7.0400000000000004E-2</v>
      </c>
      <c r="AK20" s="291"/>
      <c r="AL20" s="21">
        <f t="shared" ref="AL20:AL22" si="16">+AF20+AH20+AJ20</f>
        <v>0.2112</v>
      </c>
      <c r="AM20" s="21">
        <f t="shared" ref="AM20:AM22" si="17">+AG20+AI20+AK20</f>
        <v>0</v>
      </c>
      <c r="AN20" s="365">
        <v>7.0400000000000004E-2</v>
      </c>
      <c r="AO20" s="365"/>
      <c r="AP20" s="365">
        <v>5.28E-2</v>
      </c>
      <c r="AQ20" s="365"/>
      <c r="AR20" s="365">
        <v>0.14399999999999999</v>
      </c>
      <c r="AS20" s="365"/>
      <c r="AT20" s="21">
        <f t="shared" ref="AT20:AT22" si="18">+AN20+AP20+AR20</f>
        <v>0.26719999999999999</v>
      </c>
      <c r="AU20" s="21">
        <f t="shared" ref="AU20:AU22" si="19">+AO20+AQ20+AS20</f>
        <v>0</v>
      </c>
      <c r="AV20" s="306">
        <f t="shared" si="10"/>
        <v>1</v>
      </c>
      <c r="AW20" s="34">
        <f t="shared" si="6"/>
        <v>0</v>
      </c>
      <c r="AX20" s="34">
        <f t="shared" si="7"/>
        <v>0</v>
      </c>
      <c r="AY20" s="34">
        <f t="shared" si="8"/>
        <v>0</v>
      </c>
      <c r="AZ20" s="34">
        <f t="shared" si="9"/>
        <v>0</v>
      </c>
      <c r="BA20" s="35">
        <f t="shared" si="11"/>
        <v>0</v>
      </c>
      <c r="BB20" s="35">
        <f t="shared" si="4"/>
        <v>0</v>
      </c>
      <c r="BC20" s="35">
        <f t="shared" si="4"/>
        <v>0</v>
      </c>
      <c r="BD20" s="35">
        <f t="shared" si="4"/>
        <v>0</v>
      </c>
      <c r="BE20" s="35">
        <f t="shared" si="5"/>
        <v>0</v>
      </c>
      <c r="BF20" s="35">
        <f t="shared" si="5"/>
        <v>0</v>
      </c>
      <c r="BG20" s="35">
        <f t="shared" si="5"/>
        <v>0</v>
      </c>
      <c r="BH20" s="35">
        <f t="shared" si="5"/>
        <v>0</v>
      </c>
    </row>
    <row r="21" spans="2:60" ht="150">
      <c r="B21" s="555"/>
      <c r="C21" s="555"/>
      <c r="D21" s="296" t="str">
        <f>+'01-FR-03 POA INSTITUCIONAL'!D66</f>
        <v>4.3.6 Formular e implementar el 100% del Plan Institucional de Incentivos de la vigencia.</v>
      </c>
      <c r="E21" s="14">
        <f>+'01-FR-03 POA INSTITUCIONAL'!E66</f>
        <v>0.15</v>
      </c>
      <c r="F21" s="14">
        <f>+'01-FR-03 POA INSTITUCIONAL'!F66</f>
        <v>1</v>
      </c>
      <c r="G21" s="14">
        <f>+'01-FR-03 POA INSTITUCIONAL'!M66</f>
        <v>1</v>
      </c>
      <c r="H21" s="14">
        <f>+'01-FR-03 POA INSTITUCIONAL'!G66</f>
        <v>1</v>
      </c>
      <c r="I21" s="304" t="str">
        <f>+'01-FR-03 POA INSTITUCIONAL'!H66</f>
        <v>Plan Institucional de Incentivos formulado y ejecutado</v>
      </c>
      <c r="J21" s="202" t="s">
        <v>406</v>
      </c>
      <c r="K21" s="204" t="s">
        <v>397</v>
      </c>
      <c r="L21" s="161" t="s">
        <v>396</v>
      </c>
      <c r="M21" s="155" t="s">
        <v>409</v>
      </c>
      <c r="N21" s="155" t="s">
        <v>394</v>
      </c>
      <c r="O21" s="161" t="s">
        <v>373</v>
      </c>
      <c r="P21" s="364">
        <v>0.1</v>
      </c>
      <c r="Q21" s="364"/>
      <c r="R21" s="364">
        <v>0.1</v>
      </c>
      <c r="S21" s="365"/>
      <c r="T21" s="366">
        <v>0.05</v>
      </c>
      <c r="U21" s="288"/>
      <c r="V21" s="21">
        <f t="shared" si="12"/>
        <v>0.25</v>
      </c>
      <c r="W21" s="21">
        <f t="shared" si="13"/>
        <v>0</v>
      </c>
      <c r="X21" s="366">
        <v>0.1</v>
      </c>
      <c r="Y21" s="365"/>
      <c r="Z21" s="365">
        <v>0</v>
      </c>
      <c r="AA21" s="365"/>
      <c r="AB21" s="365">
        <v>0</v>
      </c>
      <c r="AC21" s="288"/>
      <c r="AD21" s="21">
        <f t="shared" si="14"/>
        <v>0.1</v>
      </c>
      <c r="AE21" s="21">
        <f t="shared" si="15"/>
        <v>0</v>
      </c>
      <c r="AF21" s="366">
        <v>0</v>
      </c>
      <c r="AG21" s="365"/>
      <c r="AH21" s="366">
        <v>0.1</v>
      </c>
      <c r="AI21" s="365"/>
      <c r="AJ21" s="366">
        <v>0</v>
      </c>
      <c r="AK21" s="291"/>
      <c r="AL21" s="21">
        <f t="shared" si="16"/>
        <v>0.1</v>
      </c>
      <c r="AM21" s="21">
        <f t="shared" si="17"/>
        <v>0</v>
      </c>
      <c r="AN21" s="365">
        <v>0</v>
      </c>
      <c r="AO21" s="365"/>
      <c r="AP21" s="366">
        <v>0.1</v>
      </c>
      <c r="AQ21" s="365"/>
      <c r="AR21" s="365">
        <v>0.45</v>
      </c>
      <c r="AS21" s="365"/>
      <c r="AT21" s="21">
        <f t="shared" si="18"/>
        <v>0.55000000000000004</v>
      </c>
      <c r="AU21" s="21">
        <f t="shared" si="19"/>
        <v>0</v>
      </c>
      <c r="AV21" s="306">
        <f t="shared" si="10"/>
        <v>1</v>
      </c>
      <c r="AW21" s="34">
        <f t="shared" si="6"/>
        <v>0</v>
      </c>
      <c r="AX21" s="34">
        <f t="shared" si="7"/>
        <v>0</v>
      </c>
      <c r="AY21" s="34">
        <f t="shared" si="8"/>
        <v>0</v>
      </c>
      <c r="AZ21" s="34">
        <f t="shared" si="9"/>
        <v>0</v>
      </c>
      <c r="BA21" s="35">
        <f t="shared" si="11"/>
        <v>0</v>
      </c>
      <c r="BB21" s="35">
        <f t="shared" si="4"/>
        <v>0</v>
      </c>
      <c r="BC21" s="35">
        <f t="shared" si="4"/>
        <v>0</v>
      </c>
      <c r="BD21" s="35">
        <f t="shared" si="4"/>
        <v>0</v>
      </c>
      <c r="BE21" s="35">
        <f t="shared" si="5"/>
        <v>0</v>
      </c>
      <c r="BF21" s="35">
        <f t="shared" si="5"/>
        <v>0</v>
      </c>
      <c r="BG21" s="35">
        <f t="shared" si="5"/>
        <v>0</v>
      </c>
      <c r="BH21" s="35">
        <f t="shared" si="5"/>
        <v>0</v>
      </c>
    </row>
    <row r="22" spans="2:60" ht="165">
      <c r="B22" s="555"/>
      <c r="C22" s="555"/>
      <c r="D22" s="296" t="str">
        <f>+'01-FR-03 POA INSTITUCIONAL'!D67</f>
        <v>4.3.7 Diseñar e implementar el 100 % del Plan Anual de Seguridad y Salud en el Trabajo de la vigencia.</v>
      </c>
      <c r="E22" s="14">
        <f>+'01-FR-03 POA INSTITUCIONAL'!E67</f>
        <v>0.15</v>
      </c>
      <c r="F22" s="14">
        <f>+'01-FR-03 POA INSTITUCIONAL'!F67</f>
        <v>1</v>
      </c>
      <c r="G22" s="14">
        <f>+'01-FR-03 POA INSTITUCIONAL'!M67</f>
        <v>1</v>
      </c>
      <c r="H22" s="14">
        <f>+'01-FR-03 POA INSTITUCIONAL'!G67</f>
        <v>0.99</v>
      </c>
      <c r="I22" s="304" t="str">
        <f>+'01-FR-03 POA INSTITUCIONAL'!H67</f>
        <v>Plan Anual de Seguridad y Salud en el Trabajo diseñado y ejecutado</v>
      </c>
      <c r="J22" s="202" t="s">
        <v>407</v>
      </c>
      <c r="K22" s="204" t="s">
        <v>398</v>
      </c>
      <c r="L22" s="161" t="s">
        <v>399</v>
      </c>
      <c r="M22" s="155" t="s">
        <v>409</v>
      </c>
      <c r="N22" s="155" t="s">
        <v>394</v>
      </c>
      <c r="O22" s="161" t="s">
        <v>373</v>
      </c>
      <c r="P22" s="364">
        <v>0.1159</v>
      </c>
      <c r="Q22" s="364"/>
      <c r="R22" s="364">
        <v>0.13980000000000001</v>
      </c>
      <c r="S22" s="365"/>
      <c r="T22" s="365">
        <v>6.3600000000000004E-2</v>
      </c>
      <c r="U22" s="288"/>
      <c r="V22" s="21">
        <f t="shared" si="12"/>
        <v>0.31930000000000003</v>
      </c>
      <c r="W22" s="21">
        <f t="shared" si="13"/>
        <v>0</v>
      </c>
      <c r="X22" s="365">
        <v>5.57E-2</v>
      </c>
      <c r="Y22" s="365"/>
      <c r="Z22" s="365">
        <v>2.3900000000000001E-2</v>
      </c>
      <c r="AA22" s="365"/>
      <c r="AB22" s="365">
        <v>3.1800000000000002E-2</v>
      </c>
      <c r="AC22" s="288"/>
      <c r="AD22" s="21">
        <f t="shared" si="14"/>
        <v>0.1114</v>
      </c>
      <c r="AE22" s="21">
        <f t="shared" si="15"/>
        <v>0</v>
      </c>
      <c r="AF22" s="365">
        <v>0.15909999999999999</v>
      </c>
      <c r="AG22" s="365"/>
      <c r="AH22" s="365">
        <v>3.9800000000000002E-2</v>
      </c>
      <c r="AI22" s="365"/>
      <c r="AJ22" s="367">
        <v>2.3900000000000001E-2</v>
      </c>
      <c r="AK22" s="291"/>
      <c r="AL22" s="21">
        <f t="shared" si="16"/>
        <v>0.2228</v>
      </c>
      <c r="AM22" s="21">
        <f t="shared" si="17"/>
        <v>0</v>
      </c>
      <c r="AN22" s="365">
        <v>3.9800000000000002E-2</v>
      </c>
      <c r="AO22" s="365"/>
      <c r="AP22" s="365">
        <v>3.9800000000000002E-2</v>
      </c>
      <c r="AQ22" s="365"/>
      <c r="AR22" s="365">
        <v>0.26690000000000003</v>
      </c>
      <c r="AS22" s="365"/>
      <c r="AT22" s="21">
        <f t="shared" si="18"/>
        <v>0.34650000000000003</v>
      </c>
      <c r="AU22" s="21">
        <f t="shared" si="19"/>
        <v>0</v>
      </c>
      <c r="AV22" s="306">
        <f t="shared" si="10"/>
        <v>1</v>
      </c>
      <c r="AW22" s="34">
        <f t="shared" si="6"/>
        <v>0</v>
      </c>
      <c r="AX22" s="34">
        <f t="shared" si="7"/>
        <v>0</v>
      </c>
      <c r="AY22" s="34">
        <f t="shared" si="8"/>
        <v>0</v>
      </c>
      <c r="AZ22" s="34">
        <f t="shared" si="9"/>
        <v>0</v>
      </c>
      <c r="BA22" s="35">
        <f t="shared" si="11"/>
        <v>0</v>
      </c>
      <c r="BB22" s="35">
        <f t="shared" si="4"/>
        <v>0</v>
      </c>
      <c r="BC22" s="35">
        <f t="shared" si="4"/>
        <v>0</v>
      </c>
      <c r="BD22" s="35">
        <f t="shared" si="4"/>
        <v>0</v>
      </c>
      <c r="BE22" s="35">
        <f t="shared" si="5"/>
        <v>0</v>
      </c>
      <c r="BF22" s="35">
        <f t="shared" si="5"/>
        <v>0</v>
      </c>
      <c r="BG22" s="35">
        <f t="shared" si="5"/>
        <v>0</v>
      </c>
      <c r="BH22" s="35">
        <f t="shared" si="5"/>
        <v>0</v>
      </c>
    </row>
    <row r="23" spans="2:60" ht="132">
      <c r="B23" s="556"/>
      <c r="C23" s="556"/>
      <c r="D23" s="296" t="str">
        <f>+'01-FR-03 POA INSTITUCIONAL'!D68</f>
        <v>4.3.8 Realizar 21 capacitaciones sobre los Sistemas de Gestión y Evaluación del Desempeño Laboral de la Entidad.</v>
      </c>
      <c r="E23" s="14">
        <f>+'01-FR-03 POA INSTITUCIONAL'!E68</f>
        <v>0.1</v>
      </c>
      <c r="F23" s="37">
        <f>+'01-FR-03 POA INSTITUCIONAL'!F68</f>
        <v>21</v>
      </c>
      <c r="G23" s="37">
        <f>+'01-FR-03 POA INSTITUCIONAL'!M68</f>
        <v>4</v>
      </c>
      <c r="H23" s="14" t="str">
        <f>+'01-FR-03 POA INSTITUCIONAL'!G68</f>
        <v>S.I.</v>
      </c>
      <c r="I23" s="304" t="str">
        <f>+'01-FR-03 POA INSTITUCIONAL'!H68</f>
        <v>Capacitaciones realizadas sobre los Sistemas de Gestión y Evaluación del Desempeño Laboral de la Personería de Bogotá, D.C.</v>
      </c>
      <c r="J23" s="153" t="s">
        <v>408</v>
      </c>
      <c r="K23" s="204" t="s">
        <v>400</v>
      </c>
      <c r="L23" s="161" t="s">
        <v>401</v>
      </c>
      <c r="M23" s="155" t="s">
        <v>410</v>
      </c>
      <c r="N23" s="155" t="s">
        <v>402</v>
      </c>
      <c r="O23" s="161" t="str">
        <f>+'[9]POA Anualizado (Pág 1 de 3)'!J20</f>
        <v>Dirección de Talento Humano</v>
      </c>
      <c r="P23" s="348">
        <v>1</v>
      </c>
      <c r="Q23" s="348"/>
      <c r="R23" s="348">
        <v>1</v>
      </c>
      <c r="S23" s="348"/>
      <c r="T23" s="348">
        <v>0</v>
      </c>
      <c r="U23" s="348"/>
      <c r="V23" s="295">
        <f>+P23+R23+T23</f>
        <v>2</v>
      </c>
      <c r="W23" s="295">
        <f>+Q23+S23+U23</f>
        <v>0</v>
      </c>
      <c r="X23" s="349">
        <v>0</v>
      </c>
      <c r="Y23" s="349"/>
      <c r="Z23" s="349">
        <v>0</v>
      </c>
      <c r="AA23" s="349"/>
      <c r="AB23" s="349">
        <v>1</v>
      </c>
      <c r="AC23" s="349"/>
      <c r="AD23" s="295">
        <f>+X23+Z23+AB23</f>
        <v>1</v>
      </c>
      <c r="AE23" s="295">
        <f>+Y23+AA23+AC23</f>
        <v>0</v>
      </c>
      <c r="AF23" s="350">
        <v>1</v>
      </c>
      <c r="AG23" s="350"/>
      <c r="AH23" s="350">
        <v>0</v>
      </c>
      <c r="AI23" s="350"/>
      <c r="AJ23" s="351">
        <v>0</v>
      </c>
      <c r="AK23" s="351"/>
      <c r="AL23" s="295">
        <f>+AF23+AH23+AJ23</f>
        <v>1</v>
      </c>
      <c r="AM23" s="295">
        <f>+AG23+AI23+AK23</f>
        <v>0</v>
      </c>
      <c r="AN23" s="352">
        <v>0</v>
      </c>
      <c r="AO23" s="352"/>
      <c r="AP23" s="352">
        <v>0</v>
      </c>
      <c r="AQ23" s="352"/>
      <c r="AR23" s="352">
        <v>0</v>
      </c>
      <c r="AS23" s="352"/>
      <c r="AT23" s="39">
        <f>+AN23+AP23+AR23</f>
        <v>0</v>
      </c>
      <c r="AU23" s="39">
        <f>+AO23+AQ23+AS23</f>
        <v>0</v>
      </c>
      <c r="AV23" s="205">
        <f t="shared" si="10"/>
        <v>4</v>
      </c>
      <c r="AW23" s="34">
        <v>0</v>
      </c>
      <c r="AX23" s="34">
        <v>0</v>
      </c>
      <c r="AY23" s="34">
        <v>0</v>
      </c>
      <c r="AZ23" s="34">
        <v>0</v>
      </c>
      <c r="BA23" s="35">
        <f t="shared" si="11"/>
        <v>0</v>
      </c>
      <c r="BB23" s="35">
        <f t="shared" si="4"/>
        <v>0</v>
      </c>
      <c r="BC23" s="35">
        <f t="shared" si="4"/>
        <v>0</v>
      </c>
      <c r="BD23" s="35">
        <f t="shared" si="4"/>
        <v>0</v>
      </c>
      <c r="BE23" s="35">
        <f t="shared" si="5"/>
        <v>0</v>
      </c>
      <c r="BF23" s="35">
        <f t="shared" si="5"/>
        <v>0</v>
      </c>
      <c r="BG23" s="35">
        <f t="shared" si="5"/>
        <v>0</v>
      </c>
      <c r="BH23" s="35">
        <f t="shared" si="5"/>
        <v>0</v>
      </c>
    </row>
    <row r="24" spans="2:60" ht="15.6">
      <c r="B24" s="557"/>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9"/>
      <c r="AX24" s="551" t="s">
        <v>19</v>
      </c>
      <c r="AY24" s="552"/>
      <c r="AZ24" s="552"/>
      <c r="BA24" s="36">
        <f t="shared" ref="BA24:BH24" si="20">AVERAGE(BA17:BA23)</f>
        <v>0</v>
      </c>
      <c r="BB24" s="36">
        <f t="shared" si="20"/>
        <v>0</v>
      </c>
      <c r="BC24" s="36">
        <f t="shared" si="20"/>
        <v>0</v>
      </c>
      <c r="BD24" s="36">
        <f t="shared" si="20"/>
        <v>0</v>
      </c>
      <c r="BE24" s="36">
        <f t="shared" si="20"/>
        <v>0</v>
      </c>
      <c r="BF24" s="36">
        <f t="shared" si="20"/>
        <v>0</v>
      </c>
      <c r="BG24" s="36">
        <f t="shared" si="20"/>
        <v>0</v>
      </c>
      <c r="BH24" s="36">
        <f t="shared" si="20"/>
        <v>0</v>
      </c>
    </row>
    <row r="25" spans="2:60">
      <c r="B25" s="458"/>
      <c r="C25" s="458"/>
      <c r="D25" s="458"/>
      <c r="E25" s="458"/>
      <c r="F25" s="458"/>
      <c r="G25" s="458"/>
      <c r="H25" s="206"/>
      <c r="I25" s="305"/>
      <c r="J25" s="305"/>
      <c r="K25" s="305"/>
      <c r="L25" s="305"/>
      <c r="M25" s="305"/>
      <c r="N25" s="305"/>
      <c r="O25" s="305"/>
    </row>
    <row r="26" spans="2:60">
      <c r="B26" s="305"/>
      <c r="C26" s="305"/>
      <c r="D26" s="553"/>
      <c r="E26" s="553"/>
      <c r="F26" s="553"/>
      <c r="G26" s="553"/>
      <c r="H26" s="553"/>
      <c r="I26" s="553"/>
      <c r="J26" s="553"/>
      <c r="K26" s="553"/>
      <c r="L26" s="553"/>
      <c r="M26" s="553"/>
      <c r="N26" s="553"/>
      <c r="O26" s="553"/>
    </row>
    <row r="27" spans="2:60" ht="15.6" customHeight="1">
      <c r="B27" s="28" t="s">
        <v>26</v>
      </c>
      <c r="C27" s="168">
        <v>44223</v>
      </c>
      <c r="D27" s="169"/>
      <c r="E27" s="472" t="s">
        <v>50</v>
      </c>
      <c r="F27" s="464" t="s">
        <v>641</v>
      </c>
      <c r="G27" s="465"/>
      <c r="H27" s="465"/>
      <c r="I27" s="465"/>
      <c r="J27" s="466"/>
      <c r="K27" s="170"/>
      <c r="L27" s="477"/>
      <c r="M27" s="477"/>
      <c r="N27" s="477"/>
      <c r="O27" s="478"/>
    </row>
    <row r="28" spans="2:60" ht="15.6">
      <c r="B28" s="305"/>
      <c r="C28" s="305"/>
      <c r="D28" s="170"/>
      <c r="E28" s="472"/>
      <c r="F28" s="467"/>
      <c r="G28" s="468"/>
      <c r="H28" s="468"/>
      <c r="I28" s="468"/>
      <c r="J28" s="469"/>
      <c r="K28" s="305"/>
      <c r="L28" s="305"/>
      <c r="M28" s="305"/>
      <c r="N28" s="305"/>
      <c r="O28" s="305"/>
    </row>
    <row r="29" spans="2:60" ht="15.6">
      <c r="B29" s="28" t="s">
        <v>49</v>
      </c>
      <c r="C29" s="168">
        <v>44581</v>
      </c>
      <c r="D29" s="305"/>
      <c r="E29" s="305"/>
      <c r="F29" s="305"/>
      <c r="K29" s="305"/>
      <c r="L29" s="305"/>
      <c r="M29" s="305"/>
      <c r="N29" s="305"/>
      <c r="O29" s="305"/>
    </row>
    <row r="30" spans="2:60" s="84" customFormat="1" ht="13.5" customHeight="1">
      <c r="B30" s="144"/>
      <c r="C30" s="256"/>
      <c r="D30" s="144"/>
      <c r="E30" s="144"/>
      <c r="F30" s="144"/>
      <c r="G30" s="83"/>
      <c r="H30" s="83"/>
      <c r="I30" s="82"/>
      <c r="J30" s="82"/>
      <c r="K30" s="157"/>
      <c r="L30" s="157"/>
      <c r="M30" s="157"/>
      <c r="N30" s="157"/>
      <c r="O30" s="157"/>
    </row>
    <row r="31" spans="2:60" s="84" customFormat="1" ht="20.25" customHeight="1">
      <c r="B31" s="28" t="s">
        <v>49</v>
      </c>
      <c r="C31" s="29">
        <v>44953</v>
      </c>
      <c r="D31" s="144"/>
      <c r="E31" s="144"/>
      <c r="F31" s="144"/>
      <c r="G31" s="83"/>
      <c r="H31" s="83"/>
      <c r="I31" s="82"/>
      <c r="J31" s="82"/>
      <c r="K31" s="157"/>
      <c r="L31" s="157"/>
      <c r="M31" s="157"/>
      <c r="N31" s="157"/>
      <c r="O31" s="157"/>
    </row>
    <row r="32" spans="2:60">
      <c r="B32" s="305"/>
      <c r="C32" s="305"/>
      <c r="D32" s="305"/>
      <c r="E32" s="305"/>
      <c r="F32" s="305"/>
      <c r="K32" s="305"/>
      <c r="L32" s="305"/>
      <c r="M32" s="305"/>
      <c r="N32" s="305"/>
      <c r="O32" s="305"/>
    </row>
    <row r="33" spans="2:15">
      <c r="B33" s="144" t="s">
        <v>646</v>
      </c>
      <c r="C33" s="305"/>
      <c r="D33" s="305"/>
      <c r="E33" s="305"/>
      <c r="F33" s="305"/>
      <c r="G33" s="206"/>
      <c r="H33" s="206"/>
      <c r="I33" s="477"/>
      <c r="J33" s="477"/>
      <c r="K33" s="477"/>
      <c r="L33" s="477"/>
      <c r="M33" s="302"/>
      <c r="N33" s="302"/>
      <c r="O33" s="302"/>
    </row>
    <row r="34" spans="2:15">
      <c r="B34" s="305"/>
      <c r="C34" s="305"/>
      <c r="D34" s="305"/>
      <c r="E34" s="305"/>
      <c r="F34" s="305"/>
      <c r="G34" s="206"/>
      <c r="H34" s="206"/>
      <c r="I34" s="305"/>
      <c r="J34" s="305"/>
      <c r="K34" s="207"/>
      <c r="L34" s="305"/>
      <c r="M34" s="305"/>
      <c r="N34" s="305"/>
      <c r="O34" s="305"/>
    </row>
    <row r="35" spans="2:15">
      <c r="B35" s="305"/>
      <c r="C35" s="305"/>
      <c r="D35" s="305"/>
      <c r="E35" s="305"/>
      <c r="F35" s="305"/>
      <c r="G35" s="206"/>
      <c r="H35" s="206"/>
      <c r="I35" s="477"/>
      <c r="J35" s="477"/>
      <c r="K35" s="477"/>
      <c r="L35" s="477"/>
      <c r="M35" s="302"/>
      <c r="N35" s="302"/>
      <c r="O35" s="302"/>
    </row>
    <row r="36" spans="2:15">
      <c r="B36" s="305"/>
      <c r="C36" s="305"/>
      <c r="D36" s="305"/>
      <c r="E36" s="305"/>
      <c r="F36" s="305"/>
      <c r="G36" s="206"/>
      <c r="H36" s="206"/>
      <c r="I36" s="305"/>
      <c r="J36" s="305"/>
      <c r="K36" s="207"/>
      <c r="L36" s="305"/>
      <c r="M36" s="305"/>
      <c r="N36" s="305"/>
      <c r="O36" s="305"/>
    </row>
    <row r="37" spans="2:15">
      <c r="B37" s="305"/>
      <c r="C37" s="305"/>
      <c r="D37" s="305"/>
      <c r="E37" s="305"/>
      <c r="F37" s="305"/>
      <c r="G37" s="206"/>
      <c r="H37" s="206"/>
      <c r="I37" s="477"/>
      <c r="J37" s="477"/>
      <c r="K37" s="477"/>
      <c r="L37" s="477"/>
      <c r="M37" s="302"/>
      <c r="N37" s="302"/>
      <c r="O37" s="302"/>
    </row>
  </sheetData>
  <sheetProtection algorithmName="SHA-512" hashValue="7NoYbc+RXzYO5yCASbgoqyRBpia/vqnjwm68Mm6ppIdn+X8j6RwAWGDM0cn0kEjOPHzl0BY605CDiTOm64AmpA==" saltValue="BzQHBlfzXEKLv/fwGD+t9A==" spinCount="100000" sheet="1" objects="1" scenarios="1"/>
  <mergeCells count="70">
    <mergeCell ref="E27:E28"/>
    <mergeCell ref="L27:O27"/>
    <mergeCell ref="I33:L33"/>
    <mergeCell ref="I35:L35"/>
    <mergeCell ref="F27:J28"/>
    <mergeCell ref="I37:L37"/>
    <mergeCell ref="AP14:AQ14"/>
    <mergeCell ref="AR14:AS14"/>
    <mergeCell ref="AT14:AU14"/>
    <mergeCell ref="B24:AW24"/>
    <mergeCell ref="AD14:AE14"/>
    <mergeCell ref="AF14:AG14"/>
    <mergeCell ref="AH14:AI14"/>
    <mergeCell ref="AJ14:AK14"/>
    <mergeCell ref="AL14:AM14"/>
    <mergeCell ref="AN14:AO14"/>
    <mergeCell ref="N12:N15"/>
    <mergeCell ref="O12:O15"/>
    <mergeCell ref="H12:H15"/>
    <mergeCell ref="I12:I15"/>
    <mergeCell ref="J12:J15"/>
    <mergeCell ref="AX24:AZ24"/>
    <mergeCell ref="D26:O26"/>
    <mergeCell ref="B25:G25"/>
    <mergeCell ref="B16:B23"/>
    <mergeCell ref="C16:C23"/>
    <mergeCell ref="BE13:BE15"/>
    <mergeCell ref="BF13:BF15"/>
    <mergeCell ref="BG13:BG15"/>
    <mergeCell ref="BH13:BH15"/>
    <mergeCell ref="P14:Q14"/>
    <mergeCell ref="R14:S14"/>
    <mergeCell ref="T14:U14"/>
    <mergeCell ref="V14:W14"/>
    <mergeCell ref="X14:Y14"/>
    <mergeCell ref="Z14:AA14"/>
    <mergeCell ref="BD13:BD15"/>
    <mergeCell ref="AB14:AC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K12:K15"/>
    <mergeCell ref="L12:L15"/>
    <mergeCell ref="M12:M15"/>
    <mergeCell ref="C10:D10"/>
    <mergeCell ref="B12:B15"/>
    <mergeCell ref="C12:C15"/>
    <mergeCell ref="D12:D15"/>
    <mergeCell ref="E12:E15"/>
    <mergeCell ref="G12:G15"/>
    <mergeCell ref="F12:F15"/>
    <mergeCell ref="C9:D9"/>
    <mergeCell ref="B2:B6"/>
    <mergeCell ref="C2:BF6"/>
    <mergeCell ref="BG6:BH6"/>
    <mergeCell ref="AW7:BA7"/>
    <mergeCell ref="C8:D8"/>
  </mergeCells>
  <conditionalFormatting sqref="BB18:BD23 BA16:BD17">
    <cfRule type="cellIs" dxfId="119" priority="7" operator="between">
      <formula>0.7</formula>
      <formula>1</formula>
    </cfRule>
    <cfRule type="cellIs" dxfId="118" priority="8" operator="between">
      <formula>0.51</formula>
      <formula>0.69</formula>
    </cfRule>
    <cfRule type="cellIs" dxfId="117" priority="9" operator="between">
      <formula>0</formula>
      <formula>0.5</formula>
    </cfRule>
  </conditionalFormatting>
  <conditionalFormatting sqref="BA18:BA23">
    <cfRule type="cellIs" dxfId="116" priority="4" operator="between">
      <formula>0.7</formula>
      <formula>1</formula>
    </cfRule>
    <cfRule type="cellIs" dxfId="115" priority="5" operator="between">
      <formula>0.51</formula>
      <formula>0.69</formula>
    </cfRule>
    <cfRule type="cellIs" dxfId="114" priority="6" operator="between">
      <formula>0</formula>
      <formula>0.5</formula>
    </cfRule>
  </conditionalFormatting>
  <conditionalFormatting sqref="BE16:BH23">
    <cfRule type="cellIs" dxfId="113" priority="1" operator="between">
      <formula>0.7</formula>
      <formula>1</formula>
    </cfRule>
    <cfRule type="cellIs" dxfId="112" priority="2" operator="between">
      <formula>0.51</formula>
      <formula>0.69</formula>
    </cfRule>
    <cfRule type="cellIs" dxfId="111"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66FF33"/>
  </sheetPr>
  <dimension ref="B1:BI31"/>
  <sheetViews>
    <sheetView showGridLines="0" topLeftCell="A4" zoomScale="70" zoomScaleNormal="70" workbookViewId="0">
      <selection activeCell="C26" sqref="C26"/>
    </sheetView>
  </sheetViews>
  <sheetFormatPr baseColWidth="10" defaultColWidth="17.33203125" defaultRowHeight="15" customHeight="1"/>
  <cols>
    <col min="1" max="1" width="4.33203125" style="84" customWidth="1"/>
    <col min="2" max="2" width="50.44140625" style="82" customWidth="1"/>
    <col min="3" max="3" width="31.44140625" style="82" customWidth="1"/>
    <col min="4" max="4" width="49.6640625" style="82" customWidth="1"/>
    <col min="5" max="6" width="27.5546875" style="82" customWidth="1"/>
    <col min="7" max="8" width="29.33203125" style="83" customWidth="1"/>
    <col min="9" max="9" width="21.44140625" style="82" customWidth="1"/>
    <col min="10" max="10" width="31.88671875" style="82" customWidth="1"/>
    <col min="11" max="11" width="55.88671875" style="82" customWidth="1"/>
    <col min="12" max="12" width="48.44140625" style="82" customWidth="1"/>
    <col min="13" max="13" width="28.5546875" style="82" customWidth="1"/>
    <col min="14" max="14" width="33.5546875" style="82" customWidth="1"/>
    <col min="15" max="15" width="50" style="82" customWidth="1"/>
    <col min="16" max="47" width="15.88671875" style="84" customWidth="1"/>
    <col min="48" max="48" width="24.5546875" style="84" customWidth="1"/>
    <col min="49" max="49" width="22.88671875" style="84" customWidth="1"/>
    <col min="50" max="50" width="19.33203125" style="84" customWidth="1"/>
    <col min="51" max="51" width="18.44140625" style="84" customWidth="1"/>
    <col min="52" max="52" width="19.44140625" style="84" customWidth="1"/>
    <col min="53" max="53" width="23.33203125" style="84" customWidth="1"/>
    <col min="54" max="55" width="25.109375" style="84" customWidth="1"/>
    <col min="56" max="56" width="26.6640625" style="84" customWidth="1"/>
    <col min="57" max="57" width="26.33203125" style="84" customWidth="1"/>
    <col min="58" max="58" width="26.5546875" style="84" customWidth="1"/>
    <col min="59" max="59" width="26.33203125" style="84" customWidth="1"/>
    <col min="60" max="60" width="27.33203125" style="84" customWidth="1"/>
    <col min="61" max="16384" width="17.33203125" style="84"/>
  </cols>
  <sheetData>
    <row r="1" spans="2:61" ht="15.6" thickBot="1"/>
    <row r="2" spans="2:61" ht="15.6" customHeight="1">
      <c r="B2" s="45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145" t="s">
        <v>31</v>
      </c>
      <c r="BH2" s="146"/>
    </row>
    <row r="3" spans="2:61" ht="15.6" customHeight="1">
      <c r="B3" s="45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1" ht="15" customHeight="1">
      <c r="B4" s="45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621</v>
      </c>
    </row>
    <row r="5" spans="2:61" ht="15.6" customHeight="1">
      <c r="B5" s="45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149" t="s">
        <v>30</v>
      </c>
      <c r="BH5" s="150"/>
    </row>
    <row r="6" spans="2:61" ht="15.6" customHeight="1" thickBot="1">
      <c r="B6" s="45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1">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158"/>
      <c r="BC7" s="158"/>
      <c r="BD7" s="158"/>
      <c r="BE7" s="87"/>
      <c r="BF7" s="87"/>
    </row>
    <row r="8" spans="2:61" ht="21">
      <c r="B8" s="151" t="s">
        <v>45</v>
      </c>
      <c r="C8" s="530" t="s">
        <v>91</v>
      </c>
      <c r="D8" s="530"/>
      <c r="E8" s="152"/>
      <c r="F8" s="152"/>
      <c r="G8" s="152"/>
      <c r="H8" s="152"/>
      <c r="I8" s="152"/>
      <c r="J8" s="152"/>
      <c r="K8" s="152"/>
      <c r="L8" s="152"/>
      <c r="M8" s="152"/>
      <c r="N8" s="152"/>
      <c r="O8" s="152"/>
      <c r="AW8" s="158"/>
      <c r="AX8" s="158"/>
      <c r="AY8" s="158"/>
      <c r="AZ8" s="158"/>
      <c r="BA8" s="158"/>
      <c r="BB8" s="158"/>
      <c r="BC8" s="158"/>
      <c r="BD8" s="158"/>
    </row>
    <row r="9" spans="2:61" ht="63" customHeight="1">
      <c r="B9" s="151" t="s">
        <v>34</v>
      </c>
      <c r="C9" s="536" t="s">
        <v>415</v>
      </c>
      <c r="D9" s="498"/>
      <c r="E9" s="560"/>
      <c r="F9" s="561"/>
      <c r="G9" s="561"/>
      <c r="H9" s="152"/>
      <c r="I9" s="152"/>
      <c r="J9" s="152"/>
      <c r="K9" s="152"/>
      <c r="L9" s="152"/>
      <c r="M9" s="152"/>
      <c r="N9" s="152"/>
      <c r="O9" s="152"/>
      <c r="AW9" s="158"/>
      <c r="AX9" s="158"/>
      <c r="AY9" s="158"/>
      <c r="AZ9" s="158"/>
      <c r="BA9" s="158"/>
      <c r="BB9" s="158"/>
      <c r="BC9" s="158"/>
      <c r="BD9" s="158"/>
    </row>
    <row r="10" spans="2:61" ht="24.6">
      <c r="B10" s="151" t="s">
        <v>100</v>
      </c>
      <c r="C10" s="499">
        <v>2023</v>
      </c>
      <c r="D10" s="500"/>
      <c r="E10" s="208"/>
      <c r="F10" s="208"/>
      <c r="G10" s="152"/>
      <c r="H10" s="152"/>
      <c r="I10" s="152"/>
      <c r="J10" s="152"/>
      <c r="K10" s="152"/>
      <c r="L10" s="152"/>
      <c r="M10" s="152"/>
      <c r="N10" s="152"/>
      <c r="O10" s="152"/>
      <c r="AW10" s="158"/>
      <c r="AX10" s="158"/>
      <c r="AY10" s="158"/>
      <c r="AZ10" s="158"/>
      <c r="BA10" s="158"/>
      <c r="BB10" s="158"/>
      <c r="BC10" s="158"/>
      <c r="BD10" s="158"/>
    </row>
    <row r="11" spans="2:61">
      <c r="B11" s="85"/>
      <c r="C11" s="85"/>
      <c r="D11" s="85"/>
      <c r="E11" s="85"/>
      <c r="F11" s="85"/>
      <c r="G11" s="86"/>
      <c r="H11" s="86"/>
      <c r="I11" s="85"/>
      <c r="J11" s="85"/>
      <c r="K11" s="85"/>
      <c r="L11" s="85"/>
      <c r="M11" s="85"/>
      <c r="N11" s="85"/>
      <c r="O11" s="85"/>
      <c r="AW11" s="158"/>
      <c r="AX11" s="158"/>
      <c r="AY11" s="158"/>
      <c r="AZ11" s="158"/>
      <c r="BA11" s="158"/>
      <c r="BB11" s="158"/>
      <c r="BC11" s="158"/>
      <c r="BD11" s="158"/>
    </row>
    <row r="12" spans="2:61" ht="31.95" customHeight="1">
      <c r="B12" s="422" t="s">
        <v>0</v>
      </c>
      <c r="C12" s="422" t="s">
        <v>52</v>
      </c>
      <c r="D12" s="562" t="s">
        <v>647</v>
      </c>
      <c r="E12" s="422" t="s">
        <v>60</v>
      </c>
      <c r="F12" s="57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61</v>
      </c>
      <c r="AW12" s="566" t="s">
        <v>648</v>
      </c>
      <c r="AX12" s="567"/>
      <c r="AY12" s="567"/>
      <c r="AZ12" s="568"/>
      <c r="BA12" s="569" t="s">
        <v>649</v>
      </c>
      <c r="BB12" s="570"/>
      <c r="BC12" s="570"/>
      <c r="BD12" s="571"/>
      <c r="BE12" s="563" t="s">
        <v>650</v>
      </c>
      <c r="BF12" s="564"/>
      <c r="BG12" s="564"/>
      <c r="BH12" s="565"/>
    </row>
    <row r="13" spans="2:61" ht="15.6">
      <c r="B13" s="422"/>
      <c r="C13" s="422"/>
      <c r="D13" s="562"/>
      <c r="E13" s="422"/>
      <c r="F13" s="57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118</v>
      </c>
      <c r="AX13" s="506" t="s">
        <v>22</v>
      </c>
      <c r="AY13" s="506" t="s">
        <v>302</v>
      </c>
      <c r="AZ13" s="506" t="s">
        <v>303</v>
      </c>
      <c r="BA13" s="521" t="s">
        <v>118</v>
      </c>
      <c r="BB13" s="521" t="s">
        <v>121</v>
      </c>
      <c r="BC13" s="521" t="s">
        <v>122</v>
      </c>
      <c r="BD13" s="521" t="s">
        <v>123</v>
      </c>
      <c r="BE13" s="515" t="s">
        <v>21</v>
      </c>
      <c r="BF13" s="515" t="s">
        <v>22</v>
      </c>
      <c r="BG13" s="515" t="s">
        <v>23</v>
      </c>
      <c r="BH13" s="515" t="s">
        <v>24</v>
      </c>
    </row>
    <row r="14" spans="2:61" ht="15.6">
      <c r="B14" s="422"/>
      <c r="C14" s="422"/>
      <c r="D14" s="562"/>
      <c r="E14" s="422"/>
      <c r="F14" s="57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2:61" ht="13.2" customHeight="1">
      <c r="B15" s="422"/>
      <c r="C15" s="422"/>
      <c r="D15" s="562"/>
      <c r="E15" s="422"/>
      <c r="F15" s="572"/>
      <c r="G15" s="422"/>
      <c r="H15" s="422"/>
      <c r="I15" s="422"/>
      <c r="J15" s="422"/>
      <c r="K15" s="422"/>
      <c r="L15" s="422"/>
      <c r="M15" s="422"/>
      <c r="N15" s="422"/>
      <c r="O15" s="422"/>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86"/>
      <c r="AW15" s="508"/>
      <c r="AX15" s="508"/>
      <c r="AY15" s="508"/>
      <c r="AZ15" s="508"/>
      <c r="BA15" s="523"/>
      <c r="BB15" s="523"/>
      <c r="BC15" s="523"/>
      <c r="BD15" s="523"/>
      <c r="BE15" s="517"/>
      <c r="BF15" s="517"/>
      <c r="BG15" s="517"/>
      <c r="BH15" s="517"/>
    </row>
    <row r="16" spans="2:61" ht="231.6" customHeight="1">
      <c r="B16" s="51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10" t="str">
        <f>+'01-FR-03 POA INSTITUCIONAL'!C69</f>
        <v>4.4. Implementar el 100% de las acciones necesarias para la modernización de la gestión institucional a través de los procesos de apoyo, que permita una mejor prestación del servicio.</v>
      </c>
      <c r="D16" s="174" t="str">
        <f>+'01-FR-03 POA INSTITUCIONAL'!D69</f>
        <v>4.4.1 Atender el 100% de los servicios de mantenimiento, almacén, transporte. Aseo y cafetería</v>
      </c>
      <c r="E16" s="14">
        <f>+'01-FR-03 POA INSTITUCIONAL'!E69</f>
        <v>0.1</v>
      </c>
      <c r="F16" s="107">
        <f>+'01-FR-03 POA INSTITUCIONAL'!F69</f>
        <v>1</v>
      </c>
      <c r="G16" s="107">
        <f>+'01-FR-03 POA INSTITUCIONAL'!M69</f>
        <v>1</v>
      </c>
      <c r="H16" s="209">
        <f>+'01-FR-03 POA INSTITUCIONAL'!G69</f>
        <v>0.99199999999999999</v>
      </c>
      <c r="I16" s="23" t="str">
        <f>+'[10]POA Anualizado (Pág 1 de 3)'!H13</f>
        <v>Porcentaje de servicios atendidos</v>
      </c>
      <c r="J16" s="153" t="s">
        <v>416</v>
      </c>
      <c r="K16" s="210" t="s">
        <v>417</v>
      </c>
      <c r="L16" s="162" t="s">
        <v>425</v>
      </c>
      <c r="M16" s="162" t="s">
        <v>418</v>
      </c>
      <c r="N16" s="162" t="s">
        <v>426</v>
      </c>
      <c r="O16" s="211" t="str">
        <f>+'01-FR-03 POA INSTITUCIONAL'!J69</f>
        <v>Subdirección de Gestión Documental y Recursos Físicos
Dirección Administrativa y Financiera</v>
      </c>
      <c r="P16" s="276">
        <v>1</v>
      </c>
      <c r="Q16" s="276"/>
      <c r="R16" s="276">
        <v>1</v>
      </c>
      <c r="S16" s="276"/>
      <c r="T16" s="276">
        <v>1</v>
      </c>
      <c r="U16" s="275"/>
      <c r="V16" s="38">
        <f>IFERROR(AVERAGE(P16,R16,T16),0)</f>
        <v>1</v>
      </c>
      <c r="W16" s="38">
        <f>IFERROR(AVERAGE(Q16,S16,U16),0)</f>
        <v>0</v>
      </c>
      <c r="X16" s="276">
        <v>1</v>
      </c>
      <c r="Y16" s="276"/>
      <c r="Z16" s="276">
        <v>1</v>
      </c>
      <c r="AA16" s="276"/>
      <c r="AB16" s="276">
        <v>1</v>
      </c>
      <c r="AC16" s="275"/>
      <c r="AD16" s="38">
        <f>IFERROR(AVERAGE(X16,Z16,AB16),0)</f>
        <v>1</v>
      </c>
      <c r="AE16" s="38">
        <f>IFERROR(AVERAGE(Y16,AA16,AC16),0)</f>
        <v>0</v>
      </c>
      <c r="AF16" s="276">
        <v>1</v>
      </c>
      <c r="AG16" s="276"/>
      <c r="AH16" s="276">
        <v>1</v>
      </c>
      <c r="AI16" s="276"/>
      <c r="AJ16" s="276">
        <v>1</v>
      </c>
      <c r="AK16" s="275"/>
      <c r="AL16" s="38">
        <f>IFERROR(AVERAGE(AF16,AH16,AJ16),0)</f>
        <v>1</v>
      </c>
      <c r="AM16" s="38">
        <f>IFERROR(AVERAGE(AG16,AI16,AK16),0)</f>
        <v>0</v>
      </c>
      <c r="AN16" s="276">
        <v>1</v>
      </c>
      <c r="AO16" s="276"/>
      <c r="AP16" s="276">
        <v>1</v>
      </c>
      <c r="AQ16" s="276"/>
      <c r="AR16" s="276">
        <v>1</v>
      </c>
      <c r="AS16" s="275"/>
      <c r="AT16" s="38">
        <f>IFERROR(AVERAGE(AN16,AP16,AR16),0)</f>
        <v>1</v>
      </c>
      <c r="AU16" s="38">
        <f>IFERROR(AVERAGE(AO16,AQ16,AS16),0)</f>
        <v>0</v>
      </c>
      <c r="AV16" s="38">
        <f>IFERROR(AVERAGE(P16,R16,T16,X16,Z16,AB16,AF16,AH16,AJ16,AN16,AP16,AR16),0)</f>
        <v>1</v>
      </c>
      <c r="AW16" s="40">
        <f>+W16</f>
        <v>0</v>
      </c>
      <c r="AX16" s="40">
        <f>+W16+AE16</f>
        <v>0</v>
      </c>
      <c r="AY16" s="40">
        <f>+W16+AE16+AM16</f>
        <v>0</v>
      </c>
      <c r="AZ16" s="40">
        <f>+W16+AE16+AM16+AU16</f>
        <v>0</v>
      </c>
      <c r="BA16" s="41">
        <f>IF(AND(AW16&gt;0,$AV16&gt;0),AW16/$AV16,0)</f>
        <v>0</v>
      </c>
      <c r="BB16" s="41">
        <f t="shared" ref="BB16:BD17" si="0">IF(AND(AX16&gt;0,$AV16&gt;0),AX16/$AV16,0)</f>
        <v>0</v>
      </c>
      <c r="BC16" s="41">
        <f t="shared" si="0"/>
        <v>0</v>
      </c>
      <c r="BD16" s="41">
        <f t="shared" si="0"/>
        <v>0</v>
      </c>
      <c r="BE16" s="41">
        <f t="shared" ref="BE16:BH17" si="1">(IF(AND(AW16&gt;0,$AV16&gt;0),AW16/$AV16,0))*$E16</f>
        <v>0</v>
      </c>
      <c r="BF16" s="41">
        <f t="shared" si="1"/>
        <v>0</v>
      </c>
      <c r="BG16" s="41">
        <f t="shared" si="1"/>
        <v>0</v>
      </c>
      <c r="BH16" s="41">
        <f t="shared" si="1"/>
        <v>0</v>
      </c>
      <c r="BI16" s="212"/>
    </row>
    <row r="17" spans="2:60" ht="89.4" customHeight="1">
      <c r="B17" s="527"/>
      <c r="C17" s="527"/>
      <c r="D17" s="174" t="str">
        <f>+'01-FR-03 POA INSTITUCIONAL'!D70</f>
        <v>4.4.2 Ejecutar el 97% de las actividades del Plan Estratégico de Seguridad Vial (PESV)</v>
      </c>
      <c r="E17" s="14">
        <f>+'01-FR-03 POA INSTITUCIONAL'!E70</f>
        <v>0.1</v>
      </c>
      <c r="F17" s="107">
        <f>+'01-FR-03 POA INSTITUCIONAL'!F70</f>
        <v>0.97</v>
      </c>
      <c r="G17" s="107">
        <f>+'01-FR-03 POA INSTITUCIONAL'!M70</f>
        <v>0.97</v>
      </c>
      <c r="H17" s="209">
        <f>+'01-FR-03 POA INSTITUCIONAL'!G70</f>
        <v>0.96599999999999997</v>
      </c>
      <c r="I17" s="23" t="str">
        <f>+'[10]POA Anualizado (Pág 1 de 3)'!H14</f>
        <v>Porcentaje de actividades del PESV ejecutadas</v>
      </c>
      <c r="J17" s="213" t="s">
        <v>419</v>
      </c>
      <c r="K17" s="210" t="s">
        <v>420</v>
      </c>
      <c r="L17" s="162" t="s">
        <v>421</v>
      </c>
      <c r="M17" s="162" t="s">
        <v>422</v>
      </c>
      <c r="N17" s="162" t="s">
        <v>423</v>
      </c>
      <c r="O17" s="211" t="str">
        <f>+'01-FR-03 POA INSTITUCIONAL'!J70</f>
        <v>Subdirección de Gestión Documental y Recursos Físicos
Dirección Administrativa y Financiera</v>
      </c>
      <c r="P17" s="274">
        <v>0.97</v>
      </c>
      <c r="Q17" s="276"/>
      <c r="R17" s="274">
        <v>0.97</v>
      </c>
      <c r="S17" s="276"/>
      <c r="T17" s="274">
        <v>0.97</v>
      </c>
      <c r="U17" s="275"/>
      <c r="V17" s="38">
        <f>IFERROR(AVERAGE(P17,R17,T17),0)</f>
        <v>0.97000000000000008</v>
      </c>
      <c r="W17" s="38">
        <f>IFERROR(AVERAGE(Q17,S17,U17),0)</f>
        <v>0</v>
      </c>
      <c r="X17" s="274">
        <v>0.97</v>
      </c>
      <c r="Y17" s="276"/>
      <c r="Z17" s="274">
        <v>0.97</v>
      </c>
      <c r="AA17" s="276"/>
      <c r="AB17" s="274">
        <v>0.97</v>
      </c>
      <c r="AC17" s="275"/>
      <c r="AD17" s="38">
        <f>IFERROR(AVERAGE(X17,Z17,AB17),0)</f>
        <v>0.97000000000000008</v>
      </c>
      <c r="AE17" s="38">
        <f>IFERROR(AVERAGE(Y17,AA17,AC17),0)</f>
        <v>0</v>
      </c>
      <c r="AF17" s="274">
        <v>0.97</v>
      </c>
      <c r="AG17" s="276"/>
      <c r="AH17" s="274">
        <v>0.97</v>
      </c>
      <c r="AI17" s="276"/>
      <c r="AJ17" s="274">
        <v>0.97</v>
      </c>
      <c r="AK17" s="275"/>
      <c r="AL17" s="38">
        <f>IFERROR(AVERAGE(AF17,AH17,AJ17),0)</f>
        <v>0.97000000000000008</v>
      </c>
      <c r="AM17" s="38">
        <f>IFERROR(AVERAGE(AG17,AI17,AK17),0)</f>
        <v>0</v>
      </c>
      <c r="AN17" s="274">
        <v>0.97</v>
      </c>
      <c r="AO17" s="276"/>
      <c r="AP17" s="274">
        <v>0.97</v>
      </c>
      <c r="AQ17" s="276"/>
      <c r="AR17" s="274">
        <v>0.97</v>
      </c>
      <c r="AS17" s="275"/>
      <c r="AT17" s="38">
        <f>IFERROR(AVERAGE(AN17,AP17,AR17),0)</f>
        <v>0.97000000000000008</v>
      </c>
      <c r="AU17" s="38">
        <f>IFERROR(AVERAGE(AO17,AQ17,AS17),0)</f>
        <v>0</v>
      </c>
      <c r="AV17" s="38">
        <f>IFERROR(AVERAGE(P17,R17,T17,X17,Z17,AB17,AF17,AH17,AJ17,AN17,AP17,AR17),0)</f>
        <v>0.97000000000000008</v>
      </c>
      <c r="AW17" s="40">
        <f>+W17</f>
        <v>0</v>
      </c>
      <c r="AX17" s="40">
        <f>+W17+AE17</f>
        <v>0</v>
      </c>
      <c r="AY17" s="40">
        <f>+W17+AE17+AM17</f>
        <v>0</v>
      </c>
      <c r="AZ17" s="40">
        <f>+W17+AE17+AM17+AU17</f>
        <v>0</v>
      </c>
      <c r="BA17" s="41">
        <f>IF(AND(AW17&gt;0,$AV17&gt;0),AW17/$AV17,0)</f>
        <v>0</v>
      </c>
      <c r="BB17" s="41">
        <f t="shared" si="0"/>
        <v>0</v>
      </c>
      <c r="BC17" s="41">
        <f t="shared" si="0"/>
        <v>0</v>
      </c>
      <c r="BD17" s="41">
        <f t="shared" si="0"/>
        <v>0</v>
      </c>
      <c r="BE17" s="41">
        <f t="shared" si="1"/>
        <v>0</v>
      </c>
      <c r="BF17" s="41">
        <f t="shared" si="1"/>
        <v>0</v>
      </c>
      <c r="BG17" s="41">
        <f t="shared" si="1"/>
        <v>0</v>
      </c>
      <c r="BH17" s="41">
        <f t="shared" si="1"/>
        <v>0</v>
      </c>
    </row>
    <row r="18" spans="2:60" ht="22.8">
      <c r="B18" s="419"/>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79"/>
      <c r="AX18" s="501" t="s">
        <v>19</v>
      </c>
      <c r="AY18" s="502"/>
      <c r="AZ18" s="502"/>
      <c r="BA18" s="25">
        <f t="shared" ref="BA18:BH18" si="2">AVERAGE(BA16:BA17)</f>
        <v>0</v>
      </c>
      <c r="BB18" s="25">
        <f t="shared" si="2"/>
        <v>0</v>
      </c>
      <c r="BC18" s="25">
        <f t="shared" si="2"/>
        <v>0</v>
      </c>
      <c r="BD18" s="25">
        <f t="shared" si="2"/>
        <v>0</v>
      </c>
      <c r="BE18" s="25">
        <f t="shared" si="2"/>
        <v>0</v>
      </c>
      <c r="BF18" s="25">
        <f t="shared" si="2"/>
        <v>0</v>
      </c>
      <c r="BG18" s="25">
        <f t="shared" si="2"/>
        <v>0</v>
      </c>
      <c r="BH18" s="25">
        <f t="shared" si="2"/>
        <v>0</v>
      </c>
    </row>
    <row r="19" spans="2:60">
      <c r="B19" s="458"/>
      <c r="C19" s="458"/>
      <c r="D19" s="458"/>
      <c r="E19" s="458"/>
      <c r="F19" s="458"/>
      <c r="G19" s="458"/>
      <c r="H19" s="166"/>
      <c r="I19" s="167"/>
      <c r="J19" s="167"/>
      <c r="K19" s="167"/>
      <c r="L19" s="167"/>
      <c r="M19" s="167"/>
      <c r="N19" s="167"/>
      <c r="O19" s="167"/>
    </row>
    <row r="20" spans="2:60">
      <c r="B20" s="167"/>
      <c r="C20" s="167"/>
      <c r="D20" s="480"/>
      <c r="E20" s="480"/>
      <c r="F20" s="480"/>
      <c r="G20" s="480"/>
      <c r="H20" s="480"/>
      <c r="I20" s="480"/>
      <c r="J20" s="480"/>
      <c r="K20" s="480"/>
      <c r="L20" s="480"/>
      <c r="M20" s="480"/>
      <c r="N20" s="480"/>
      <c r="O20" s="480"/>
    </row>
    <row r="21" spans="2:60" ht="15.6" customHeight="1">
      <c r="B21" s="28" t="s">
        <v>26</v>
      </c>
      <c r="C21" s="168">
        <v>44222</v>
      </c>
      <c r="D21" s="169"/>
      <c r="E21" s="472" t="s">
        <v>50</v>
      </c>
      <c r="F21" s="464" t="s">
        <v>424</v>
      </c>
      <c r="G21" s="465"/>
      <c r="H21" s="465"/>
      <c r="I21" s="465"/>
      <c r="J21" s="466"/>
      <c r="K21" s="170"/>
      <c r="L21" s="477"/>
      <c r="M21" s="477"/>
      <c r="N21" s="477"/>
      <c r="O21" s="478"/>
    </row>
    <row r="22" spans="2:60" ht="15.6">
      <c r="B22" s="167"/>
      <c r="C22" s="167"/>
      <c r="D22" s="170"/>
      <c r="E22" s="472"/>
      <c r="F22" s="467"/>
      <c r="G22" s="468"/>
      <c r="H22" s="468"/>
      <c r="I22" s="468"/>
      <c r="J22" s="469"/>
      <c r="K22" s="167"/>
      <c r="L22" s="167"/>
      <c r="M22" s="167"/>
      <c r="N22" s="167"/>
      <c r="O22" s="167"/>
    </row>
    <row r="23" spans="2:60" ht="15.6">
      <c r="B23" s="28" t="s">
        <v>49</v>
      </c>
      <c r="C23" s="29">
        <v>44581</v>
      </c>
      <c r="D23" s="167"/>
      <c r="E23" s="167"/>
      <c r="F23" s="167"/>
      <c r="K23" s="167"/>
      <c r="L23" s="167"/>
      <c r="M23" s="167"/>
      <c r="N23" s="167"/>
      <c r="O23" s="167"/>
    </row>
    <row r="24" spans="2:60" ht="13.5" customHeight="1">
      <c r="B24" s="144"/>
      <c r="C24" s="256"/>
      <c r="D24" s="144"/>
      <c r="E24" s="144"/>
      <c r="F24" s="144"/>
      <c r="K24" s="157"/>
      <c r="L24" s="157"/>
      <c r="M24" s="157"/>
      <c r="N24" s="157"/>
      <c r="O24" s="157"/>
    </row>
    <row r="25" spans="2:60" ht="20.25" customHeight="1">
      <c r="B25" s="28" t="s">
        <v>49</v>
      </c>
      <c r="C25" s="29">
        <v>44953</v>
      </c>
      <c r="D25" s="144"/>
      <c r="E25" s="144"/>
      <c r="F25" s="144"/>
      <c r="K25" s="157"/>
      <c r="L25" s="157"/>
      <c r="M25" s="157"/>
      <c r="N25" s="157"/>
      <c r="O25" s="157"/>
    </row>
    <row r="26" spans="2:60">
      <c r="B26" s="167"/>
      <c r="C26" s="167"/>
      <c r="D26" s="167"/>
      <c r="E26" s="167"/>
      <c r="F26" s="167"/>
      <c r="K26" s="167"/>
      <c r="L26" s="167"/>
      <c r="M26" s="167"/>
      <c r="N26" s="167"/>
      <c r="O26" s="167"/>
    </row>
    <row r="27" spans="2:60">
      <c r="B27" s="144" t="s">
        <v>646</v>
      </c>
      <c r="C27" s="167"/>
      <c r="D27" s="167"/>
      <c r="E27" s="167"/>
      <c r="F27" s="167"/>
      <c r="G27" s="166"/>
      <c r="H27" s="166"/>
      <c r="I27" s="476"/>
      <c r="J27" s="476"/>
      <c r="K27" s="476"/>
      <c r="L27" s="476"/>
      <c r="M27" s="171"/>
      <c r="N27" s="171"/>
      <c r="O27" s="171"/>
    </row>
    <row r="28" spans="2:60">
      <c r="B28" s="167"/>
      <c r="C28" s="167"/>
      <c r="D28" s="167"/>
      <c r="E28" s="167"/>
      <c r="F28" s="167"/>
      <c r="G28" s="166"/>
      <c r="H28" s="166"/>
      <c r="I28" s="167"/>
      <c r="J28" s="167"/>
      <c r="K28" s="172"/>
      <c r="L28" s="167"/>
      <c r="M28" s="167"/>
      <c r="N28" s="167"/>
      <c r="O28" s="167"/>
    </row>
    <row r="29" spans="2:60">
      <c r="B29" s="167"/>
      <c r="C29" s="167"/>
      <c r="D29" s="167"/>
      <c r="E29" s="167"/>
      <c r="F29" s="167"/>
      <c r="G29" s="166"/>
      <c r="H29" s="166"/>
      <c r="I29" s="476"/>
      <c r="J29" s="476"/>
      <c r="K29" s="476"/>
      <c r="L29" s="476"/>
      <c r="M29" s="171"/>
      <c r="N29" s="171"/>
      <c r="O29" s="171"/>
    </row>
    <row r="30" spans="2:60">
      <c r="B30" s="167"/>
      <c r="C30" s="167"/>
      <c r="D30" s="167"/>
      <c r="E30" s="167"/>
      <c r="F30" s="167"/>
      <c r="G30" s="166"/>
      <c r="H30" s="166"/>
      <c r="I30" s="167"/>
      <c r="J30" s="167"/>
      <c r="K30" s="172"/>
      <c r="L30" s="167"/>
      <c r="M30" s="167"/>
      <c r="N30" s="167"/>
      <c r="O30" s="167"/>
    </row>
    <row r="31" spans="2:60">
      <c r="B31" s="167"/>
      <c r="C31" s="167"/>
      <c r="D31" s="167"/>
      <c r="E31" s="167"/>
      <c r="F31" s="167"/>
      <c r="G31" s="166"/>
      <c r="H31" s="166"/>
      <c r="I31" s="476"/>
      <c r="J31" s="476"/>
      <c r="K31" s="476"/>
      <c r="L31" s="476"/>
      <c r="M31" s="171"/>
      <c r="N31" s="171"/>
      <c r="O31" s="171"/>
    </row>
  </sheetData>
  <sheetProtection algorithmName="SHA-512" hashValue="6ugejqS/89bp0rYHlpvp6jXiOU1DPPniuCjeWF/UqOjR6/QC+ojInsv9TBBLJ1CpZxvXhNaoUP5Rvm+skf8j+g==" saltValue="CIFdZGh+KRh3g1oRXoZ1wg==" spinCount="100000" sheet="1" objects="1" scenarios="1"/>
  <mergeCells count="71">
    <mergeCell ref="I29:L29"/>
    <mergeCell ref="I31:L31"/>
    <mergeCell ref="B19:G19"/>
    <mergeCell ref="AX18:AZ18"/>
    <mergeCell ref="D20:O20"/>
    <mergeCell ref="E21:E22"/>
    <mergeCell ref="L21:O21"/>
    <mergeCell ref="I27:L27"/>
    <mergeCell ref="B18:AW18"/>
    <mergeCell ref="F21:J22"/>
    <mergeCell ref="AL14:AM14"/>
    <mergeCell ref="AN14:AO14"/>
    <mergeCell ref="N12:N15"/>
    <mergeCell ref="O12:O15"/>
    <mergeCell ref="H12:H15"/>
    <mergeCell ref="I12:I15"/>
    <mergeCell ref="J12:J15"/>
    <mergeCell ref="B16:B17"/>
    <mergeCell ref="C16:C17"/>
    <mergeCell ref="AD14:AE14"/>
    <mergeCell ref="AF14:AG14"/>
    <mergeCell ref="AH14:AI14"/>
    <mergeCell ref="K12:K15"/>
    <mergeCell ref="L12:L15"/>
    <mergeCell ref="M12:M15"/>
    <mergeCell ref="G12:G15"/>
    <mergeCell ref="F12:F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C10:D10"/>
    <mergeCell ref="B12:B15"/>
    <mergeCell ref="C12:C15"/>
    <mergeCell ref="D12:D15"/>
    <mergeCell ref="E12:E15"/>
    <mergeCell ref="C9:D9"/>
    <mergeCell ref="E9:G9"/>
    <mergeCell ref="B2:B6"/>
    <mergeCell ref="C2:BF6"/>
    <mergeCell ref="BG6:BH6"/>
    <mergeCell ref="AW7:BA7"/>
    <mergeCell ref="C8:D8"/>
  </mergeCells>
  <conditionalFormatting sqref="BA16:BD16">
    <cfRule type="cellIs" dxfId="110" priority="10" operator="between">
      <formula>0.7</formula>
      <formula>1</formula>
    </cfRule>
    <cfRule type="cellIs" dxfId="109" priority="11" operator="between">
      <formula>0.51</formula>
      <formula>0.69</formula>
    </cfRule>
    <cfRule type="cellIs" dxfId="108" priority="12" operator="between">
      <formula>0</formula>
      <formula>0.5</formula>
    </cfRule>
  </conditionalFormatting>
  <conditionalFormatting sqref="BE16:BH16">
    <cfRule type="cellIs" dxfId="107" priority="7" operator="between">
      <formula>0.7</formula>
      <formula>1</formula>
    </cfRule>
    <cfRule type="cellIs" dxfId="106" priority="8" operator="between">
      <formula>0.51</formula>
      <formula>0.69</formula>
    </cfRule>
    <cfRule type="cellIs" dxfId="105" priority="9" operator="between">
      <formula>0</formula>
      <formula>0.5</formula>
    </cfRule>
  </conditionalFormatting>
  <conditionalFormatting sqref="BA17:BD17">
    <cfRule type="cellIs" dxfId="104" priority="4" operator="between">
      <formula>0.7</formula>
      <formula>1</formula>
    </cfRule>
    <cfRule type="cellIs" dxfId="103" priority="5" operator="between">
      <formula>0.51</formula>
      <formula>0.69</formula>
    </cfRule>
    <cfRule type="cellIs" dxfId="102" priority="6" operator="between">
      <formula>0</formula>
      <formula>0.5</formula>
    </cfRule>
  </conditionalFormatting>
  <conditionalFormatting sqref="BE17:BH17">
    <cfRule type="cellIs" dxfId="101" priority="1" operator="between">
      <formula>0.7</formula>
      <formula>1</formula>
    </cfRule>
    <cfRule type="cellIs" dxfId="100" priority="2" operator="between">
      <formula>0.51</formula>
      <formula>0.69</formula>
    </cfRule>
    <cfRule type="cellIs" dxfId="99"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66FF33"/>
  </sheetPr>
  <dimension ref="B1:BH32"/>
  <sheetViews>
    <sheetView showGridLines="0" topLeftCell="A7" zoomScale="70" zoomScaleNormal="70" workbookViewId="0">
      <selection activeCell="C27" sqref="C27"/>
    </sheetView>
  </sheetViews>
  <sheetFormatPr baseColWidth="10" defaultColWidth="17.33203125" defaultRowHeight="15" customHeight="1"/>
  <cols>
    <col min="1" max="1" width="4.33203125" style="84" customWidth="1"/>
    <col min="2" max="2" width="50.44140625" style="82" customWidth="1"/>
    <col min="3" max="3" width="31.44140625" style="82" customWidth="1"/>
    <col min="4" max="4" width="49.6640625" style="82" customWidth="1"/>
    <col min="5" max="6" width="27.5546875" style="82" customWidth="1"/>
    <col min="7" max="7" width="30" style="83" customWidth="1"/>
    <col min="8" max="8" width="23.88671875" style="83" customWidth="1"/>
    <col min="9" max="9" width="44" style="82" customWidth="1"/>
    <col min="10" max="10" width="31.88671875" style="82" customWidth="1"/>
    <col min="11" max="11" width="55.88671875" style="82" customWidth="1"/>
    <col min="12" max="12" width="33.5546875" style="82" customWidth="1"/>
    <col min="13" max="13" width="49.44140625" style="82" customWidth="1"/>
    <col min="14" max="14" width="28.5546875" style="82" customWidth="1"/>
    <col min="15" max="15" width="50" style="82" customWidth="1"/>
    <col min="16" max="47" width="15.88671875" style="84" customWidth="1"/>
    <col min="48" max="48" width="24.5546875" style="84" customWidth="1"/>
    <col min="49" max="49" width="22.88671875" style="84" customWidth="1"/>
    <col min="50" max="50" width="19.33203125" style="84" customWidth="1"/>
    <col min="51" max="51" width="18.44140625" style="84" customWidth="1"/>
    <col min="52" max="52" width="19.44140625" style="84" customWidth="1"/>
    <col min="53" max="53" width="23.33203125" style="84" customWidth="1"/>
    <col min="54" max="55" width="25.109375" style="84" customWidth="1"/>
    <col min="56" max="56" width="26.6640625" style="84" customWidth="1"/>
    <col min="57" max="57" width="26.33203125" style="84" customWidth="1"/>
    <col min="58" max="58" width="26.5546875" style="84" customWidth="1"/>
    <col min="59" max="59" width="26.33203125" style="84" customWidth="1"/>
    <col min="60" max="60" width="27.33203125" style="84" customWidth="1"/>
    <col min="61" max="16384" width="17.33203125" style="84"/>
  </cols>
  <sheetData>
    <row r="1" spans="2:60" ht="15.6" thickBot="1"/>
    <row r="2" spans="2:60" ht="15.6" customHeight="1">
      <c r="B2" s="45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145" t="s">
        <v>31</v>
      </c>
      <c r="BH2" s="146"/>
    </row>
    <row r="3" spans="2:60" ht="15.6" customHeight="1">
      <c r="B3" s="45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0" ht="15" customHeight="1">
      <c r="B4" s="45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622</v>
      </c>
    </row>
    <row r="5" spans="2:60" ht="15.6" customHeight="1">
      <c r="B5" s="45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149" t="s">
        <v>30</v>
      </c>
      <c r="BH5" s="150"/>
    </row>
    <row r="6" spans="2:60" ht="15.6" customHeight="1" thickBot="1">
      <c r="B6" s="45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0">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302"/>
      <c r="BC7" s="302"/>
      <c r="BD7" s="302"/>
      <c r="BE7" s="87"/>
      <c r="BF7" s="87"/>
    </row>
    <row r="8" spans="2:60" ht="21">
      <c r="B8" s="151" t="s">
        <v>45</v>
      </c>
      <c r="C8" s="530" t="s">
        <v>92</v>
      </c>
      <c r="D8" s="530"/>
      <c r="E8" s="152"/>
      <c r="F8" s="152"/>
      <c r="G8" s="152"/>
      <c r="H8" s="152"/>
      <c r="I8" s="152"/>
      <c r="J8" s="152"/>
      <c r="K8" s="152"/>
      <c r="L8" s="152"/>
      <c r="M8" s="152"/>
      <c r="N8" s="152"/>
      <c r="O8" s="152"/>
      <c r="AW8" s="302"/>
      <c r="AX8" s="302"/>
      <c r="AY8" s="302"/>
      <c r="AZ8" s="302"/>
      <c r="BA8" s="302"/>
      <c r="BB8" s="302"/>
      <c r="BC8" s="302"/>
      <c r="BD8" s="302"/>
    </row>
    <row r="9" spans="2:60" ht="73.5" customHeight="1">
      <c r="B9" s="151" t="s">
        <v>34</v>
      </c>
      <c r="C9" s="497" t="s">
        <v>445</v>
      </c>
      <c r="D9" s="498"/>
      <c r="E9" s="152"/>
      <c r="F9" s="152"/>
      <c r="G9" s="152"/>
      <c r="H9" s="152"/>
      <c r="I9" s="152"/>
      <c r="J9" s="152"/>
      <c r="K9" s="152"/>
      <c r="L9" s="152"/>
      <c r="M9" s="152"/>
      <c r="N9" s="152"/>
      <c r="O9" s="152"/>
      <c r="AW9" s="302"/>
      <c r="AX9" s="302"/>
      <c r="AY9" s="302"/>
      <c r="AZ9" s="302"/>
      <c r="BA9" s="302"/>
      <c r="BB9" s="302"/>
      <c r="BC9" s="302"/>
      <c r="BD9" s="302"/>
    </row>
    <row r="10" spans="2:60" ht="24.6">
      <c r="B10" s="151" t="s">
        <v>100</v>
      </c>
      <c r="C10" s="499">
        <v>2023</v>
      </c>
      <c r="D10" s="500"/>
      <c r="E10" s="152"/>
      <c r="F10" s="152"/>
      <c r="G10" s="152"/>
      <c r="H10" s="152"/>
      <c r="I10" s="152"/>
      <c r="J10" s="152"/>
      <c r="K10" s="152"/>
      <c r="L10" s="152"/>
      <c r="M10" s="152"/>
      <c r="N10" s="152"/>
      <c r="O10" s="152"/>
      <c r="AW10" s="302"/>
      <c r="AX10" s="302"/>
      <c r="AY10" s="302"/>
      <c r="AZ10" s="302"/>
      <c r="BA10" s="302"/>
      <c r="BB10" s="302"/>
      <c r="BC10" s="302"/>
      <c r="BD10" s="302"/>
    </row>
    <row r="11" spans="2:60">
      <c r="B11" s="85"/>
      <c r="C11" s="85"/>
      <c r="D11" s="85"/>
      <c r="E11" s="85"/>
      <c r="F11" s="85"/>
      <c r="G11" s="86"/>
      <c r="H11" s="86"/>
      <c r="I11" s="85"/>
      <c r="J11" s="85"/>
      <c r="K11" s="85"/>
      <c r="L11" s="85"/>
      <c r="M11" s="85"/>
      <c r="N11" s="85"/>
      <c r="O11" s="85"/>
      <c r="AW11" s="302"/>
      <c r="AX11" s="302"/>
      <c r="AY11" s="302"/>
      <c r="AZ11" s="302"/>
      <c r="BA11" s="302"/>
      <c r="BB11" s="302"/>
      <c r="BC11" s="302"/>
      <c r="BD11" s="302"/>
    </row>
    <row r="12" spans="2:60" ht="27"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61</v>
      </c>
      <c r="AW12" s="503" t="s">
        <v>648</v>
      </c>
      <c r="AX12" s="504"/>
      <c r="AY12" s="504"/>
      <c r="AZ12" s="505"/>
      <c r="BA12" s="518" t="s">
        <v>649</v>
      </c>
      <c r="BB12" s="519"/>
      <c r="BC12" s="519"/>
      <c r="BD12" s="520"/>
      <c r="BE12" s="512" t="s">
        <v>650</v>
      </c>
      <c r="BF12" s="513"/>
      <c r="BG12" s="513"/>
      <c r="BH12" s="514"/>
    </row>
    <row r="13" spans="2:60" ht="15.6">
      <c r="B13" s="422"/>
      <c r="C13" s="422"/>
      <c r="D13" s="509"/>
      <c r="E13" s="422"/>
      <c r="F13" s="42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118</v>
      </c>
      <c r="AX13" s="506" t="s">
        <v>22</v>
      </c>
      <c r="AY13" s="506" t="s">
        <v>119</v>
      </c>
      <c r="AZ13" s="506" t="s">
        <v>120</v>
      </c>
      <c r="BA13" s="521" t="s">
        <v>118</v>
      </c>
      <c r="BB13" s="521" t="s">
        <v>121</v>
      </c>
      <c r="BC13" s="521" t="s">
        <v>122</v>
      </c>
      <c r="BD13" s="521" t="s">
        <v>123</v>
      </c>
      <c r="BE13" s="515" t="s">
        <v>21</v>
      </c>
      <c r="BF13" s="515" t="s">
        <v>22</v>
      </c>
      <c r="BG13" s="515" t="s">
        <v>23</v>
      </c>
      <c r="BH13" s="515" t="s">
        <v>24</v>
      </c>
    </row>
    <row r="14" spans="2:60" ht="15.6">
      <c r="B14" s="422"/>
      <c r="C14" s="422"/>
      <c r="D14" s="509"/>
      <c r="E14" s="422"/>
      <c r="F14" s="42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2:60" ht="13.2" customHeight="1">
      <c r="B15" s="422"/>
      <c r="C15" s="422"/>
      <c r="D15" s="509"/>
      <c r="E15" s="422"/>
      <c r="F15" s="422"/>
      <c r="G15" s="422"/>
      <c r="H15" s="422"/>
      <c r="I15" s="422"/>
      <c r="J15" s="422"/>
      <c r="K15" s="422"/>
      <c r="L15" s="422"/>
      <c r="M15" s="422"/>
      <c r="N15" s="422"/>
      <c r="O15" s="422"/>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86"/>
      <c r="AW15" s="508"/>
      <c r="AX15" s="508"/>
      <c r="AY15" s="508"/>
      <c r="AZ15" s="508"/>
      <c r="BA15" s="523"/>
      <c r="BB15" s="523"/>
      <c r="BC15" s="523"/>
      <c r="BD15" s="523"/>
      <c r="BE15" s="517"/>
      <c r="BF15" s="517"/>
      <c r="BG15" s="517"/>
      <c r="BH15" s="517"/>
    </row>
    <row r="16" spans="2:60" ht="135">
      <c r="B16" s="459"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59" t="str">
        <f>+'01-FR-03 POA INSTITUCIONAL'!C69</f>
        <v>4.4. Implementar el 100% de las acciones necesarias para la modernización de la gestión institucional a través de los procesos de apoyo, que permita una mejor prestación del servicio.</v>
      </c>
      <c r="D16" s="156" t="str">
        <f>+'01-FR-03 POA INSTITUCIONAL'!D71</f>
        <v>4.4.3 Ejecutar el 95% del presupuesto aprobado para la Entidad</v>
      </c>
      <c r="E16" s="297">
        <f>+'01-FR-03 POA INSTITUCIONAL'!E71</f>
        <v>7.0000000000000007E-2</v>
      </c>
      <c r="F16" s="297">
        <f>+'01-FR-03 POA INSTITUCIONAL'!F71</f>
        <v>0.95</v>
      </c>
      <c r="G16" s="297">
        <f>+'01-FR-03 POA INSTITUCIONAL'!M71</f>
        <v>0.95</v>
      </c>
      <c r="H16" s="304" t="str">
        <f>+'01-FR-03 POA INSTITUCIONAL'!G71</f>
        <v>S.I.</v>
      </c>
      <c r="I16" s="304" t="str">
        <f>+'01-FR-03 POA INSTITUCIONAL'!H71</f>
        <v>Porcentaje del presupuesto aprobado y ejecutado.</v>
      </c>
      <c r="J16" s="214" t="s">
        <v>446</v>
      </c>
      <c r="K16" s="201" t="s">
        <v>447</v>
      </c>
      <c r="L16" s="155" t="s">
        <v>448</v>
      </c>
      <c r="M16" s="162" t="s">
        <v>460</v>
      </c>
      <c r="N16" s="155" t="s">
        <v>449</v>
      </c>
      <c r="O16" s="215" t="str">
        <f>+'01-FR-03 POA INSTITUCIONAL'!J71</f>
        <v>Subdirección de Gestión Financiera
Dirección Administrativa y Financiera</v>
      </c>
      <c r="P16" s="339">
        <v>0.13</v>
      </c>
      <c r="Q16" s="339"/>
      <c r="R16" s="339">
        <v>7.0000000000000007E-2</v>
      </c>
      <c r="S16" s="339"/>
      <c r="T16" s="339">
        <v>7.0000000000000007E-2</v>
      </c>
      <c r="U16" s="216"/>
      <c r="V16" s="38">
        <f>P16+R16+T16</f>
        <v>0.27</v>
      </c>
      <c r="W16" s="38">
        <f>Q16+S16+U16</f>
        <v>0</v>
      </c>
      <c r="X16" s="339">
        <v>7.0000000000000007E-2</v>
      </c>
      <c r="Y16" s="339"/>
      <c r="Z16" s="339">
        <v>0.09</v>
      </c>
      <c r="AA16" s="339"/>
      <c r="AB16" s="339">
        <v>0.08</v>
      </c>
      <c r="AC16" s="216"/>
      <c r="AD16" s="38">
        <f>X16+Z16+AB16</f>
        <v>0.24</v>
      </c>
      <c r="AE16" s="38">
        <f>Y16+AA16+AC16</f>
        <v>0</v>
      </c>
      <c r="AF16" s="339">
        <v>0.06</v>
      </c>
      <c r="AG16" s="339"/>
      <c r="AH16" s="339">
        <v>0.06</v>
      </c>
      <c r="AI16" s="339"/>
      <c r="AJ16" s="353">
        <v>0.06</v>
      </c>
      <c r="AK16" s="217"/>
      <c r="AL16" s="38">
        <f>AF16+AH16+AJ16</f>
        <v>0.18</v>
      </c>
      <c r="AM16" s="38">
        <f>AG16+AI16+AK16</f>
        <v>0</v>
      </c>
      <c r="AN16" s="339">
        <v>0.08</v>
      </c>
      <c r="AO16" s="339"/>
      <c r="AP16" s="339">
        <v>0.08</v>
      </c>
      <c r="AQ16" s="339"/>
      <c r="AR16" s="339">
        <v>0.1</v>
      </c>
      <c r="AS16" s="216"/>
      <c r="AT16" s="38">
        <f>AN16+AP16+AR16</f>
        <v>0.26</v>
      </c>
      <c r="AU16" s="38">
        <f>AO16+AQ16+AS16</f>
        <v>0</v>
      </c>
      <c r="AV16" s="38">
        <f>V16+AD16+AL16+AT16</f>
        <v>0.95</v>
      </c>
      <c r="AW16" s="248">
        <f>+W16</f>
        <v>0</v>
      </c>
      <c r="AX16" s="248">
        <f>+W16+AE16</f>
        <v>0</v>
      </c>
      <c r="AY16" s="248">
        <f>+W16+AE16+AM16</f>
        <v>0</v>
      </c>
      <c r="AZ16" s="248">
        <f>+W16+AE16+AM16+AU16</f>
        <v>0</v>
      </c>
      <c r="BA16" s="13">
        <f>IF(AND(AW16&gt;0,$AV16&gt;0),AW16/$AV16,0)</f>
        <v>0</v>
      </c>
      <c r="BB16" s="13">
        <f t="shared" ref="BB16:BD18" si="0">IF(AND(AX16&gt;0,$AV16&gt;0),AX16/$AV16,0)</f>
        <v>0</v>
      </c>
      <c r="BC16" s="13">
        <f t="shared" si="0"/>
        <v>0</v>
      </c>
      <c r="BD16" s="13">
        <f t="shared" si="0"/>
        <v>0</v>
      </c>
      <c r="BE16" s="13">
        <f t="shared" ref="BE16:BH18" si="1">(IF(AND(AW16&gt;0,$AV16&gt;0),AW16/$AV16,0))*$E16</f>
        <v>0</v>
      </c>
      <c r="BF16" s="13">
        <f t="shared" si="1"/>
        <v>0</v>
      </c>
      <c r="BG16" s="13">
        <f t="shared" si="1"/>
        <v>0</v>
      </c>
      <c r="BH16" s="13">
        <f t="shared" si="1"/>
        <v>0</v>
      </c>
    </row>
    <row r="17" spans="2:60" ht="90">
      <c r="B17" s="533"/>
      <c r="C17" s="533"/>
      <c r="D17" s="156" t="str">
        <f>+'01-FR-03 POA INSTITUCIONAL'!D72</f>
        <v>4.4.4 Programar y ejecutar el 95% de los compromisos de pago adquiridos por la Entidad</v>
      </c>
      <c r="E17" s="297">
        <f>+'01-FR-03 POA INSTITUCIONAL'!E72</f>
        <v>7.0000000000000007E-2</v>
      </c>
      <c r="F17" s="297">
        <f>+'01-FR-03 POA INSTITUCIONAL'!F72</f>
        <v>0.95</v>
      </c>
      <c r="G17" s="297">
        <f>+'01-FR-03 POA INSTITUCIONAL'!M72</f>
        <v>0.95</v>
      </c>
      <c r="H17" s="304" t="str">
        <f>+'01-FR-03 POA INSTITUCIONAL'!G72</f>
        <v>S.I.</v>
      </c>
      <c r="I17" s="304" t="str">
        <f>+'01-FR-03 POA INSTITUCIONAL'!H72</f>
        <v>Porcentaje de los compromisos de pago programados y ejecutados.</v>
      </c>
      <c r="J17" s="214" t="s">
        <v>450</v>
      </c>
      <c r="K17" s="201" t="s">
        <v>451</v>
      </c>
      <c r="L17" s="155" t="s">
        <v>452</v>
      </c>
      <c r="M17" s="162" t="s">
        <v>458</v>
      </c>
      <c r="N17" s="155" t="s">
        <v>453</v>
      </c>
      <c r="O17" s="215" t="str">
        <f>+'01-FR-03 POA INSTITUCIONAL'!J72</f>
        <v>Subdirección de Gestión Financiera
Dirección Administrativa y Financiera</v>
      </c>
      <c r="P17" s="354">
        <v>0.02</v>
      </c>
      <c r="Q17" s="354"/>
      <c r="R17" s="354">
        <v>0.08</v>
      </c>
      <c r="S17" s="354"/>
      <c r="T17" s="354">
        <v>0.08</v>
      </c>
      <c r="U17" s="216"/>
      <c r="V17" s="38">
        <f t="shared" ref="V17:W18" si="2">P17+R17+T17</f>
        <v>0.18</v>
      </c>
      <c r="W17" s="38">
        <f t="shared" si="2"/>
        <v>0</v>
      </c>
      <c r="X17" s="354">
        <v>0.08</v>
      </c>
      <c r="Y17" s="354"/>
      <c r="Z17" s="354">
        <v>0.08</v>
      </c>
      <c r="AA17" s="354"/>
      <c r="AB17" s="354">
        <v>0.08</v>
      </c>
      <c r="AC17" s="216"/>
      <c r="AD17" s="38">
        <f t="shared" ref="AD17:AE18" si="3">X17+Z17+AB17</f>
        <v>0.24</v>
      </c>
      <c r="AE17" s="38">
        <f t="shared" si="3"/>
        <v>0</v>
      </c>
      <c r="AF17" s="354">
        <v>0.08</v>
      </c>
      <c r="AG17" s="354"/>
      <c r="AH17" s="354">
        <v>0.08</v>
      </c>
      <c r="AI17" s="354"/>
      <c r="AJ17" s="354">
        <v>7.0000000000000007E-2</v>
      </c>
      <c r="AK17" s="216"/>
      <c r="AL17" s="38">
        <f t="shared" ref="AL17:AM18" si="4">AF17+AH17+AJ17</f>
        <v>0.23</v>
      </c>
      <c r="AM17" s="38">
        <f t="shared" si="4"/>
        <v>0</v>
      </c>
      <c r="AN17" s="354">
        <v>0.08</v>
      </c>
      <c r="AO17" s="354"/>
      <c r="AP17" s="354">
        <v>0.09</v>
      </c>
      <c r="AQ17" s="354"/>
      <c r="AR17" s="354">
        <v>0.13</v>
      </c>
      <c r="AS17" s="216"/>
      <c r="AT17" s="38">
        <f t="shared" ref="AT17:AU18" si="5">AN17+AP17+AR17</f>
        <v>0.3</v>
      </c>
      <c r="AU17" s="38">
        <f t="shared" si="5"/>
        <v>0</v>
      </c>
      <c r="AV17" s="38">
        <f t="shared" ref="AV17:AV18" si="6">V17+AD17+AL17+AT17</f>
        <v>0.95</v>
      </c>
      <c r="AW17" s="42">
        <f t="shared" ref="AW17:AW18" si="7">+W17</f>
        <v>0</v>
      </c>
      <c r="AX17" s="42">
        <f t="shared" ref="AX17:AX18" si="8">+W17+AE17</f>
        <v>0</v>
      </c>
      <c r="AY17" s="42">
        <f t="shared" ref="AY17:AY18" si="9">+W17+AE17+AM17</f>
        <v>0</v>
      </c>
      <c r="AZ17" s="42">
        <f t="shared" ref="AZ17:AZ18" si="10">+W17+AE17+AM17+AU17</f>
        <v>0</v>
      </c>
      <c r="BA17" s="13">
        <f t="shared" ref="BA17:BA18" si="11">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90">
      <c r="B18" s="533"/>
      <c r="C18" s="533"/>
      <c r="D18" s="156" t="str">
        <f>+'01-FR-03 POA INSTITUCIONAL'!D73</f>
        <v>4.4.5 Elaborar y presentar el 100% de los estados financieros de la Entidad</v>
      </c>
      <c r="E18" s="297">
        <f>+'01-FR-03 POA INSTITUCIONAL'!E73</f>
        <v>0.06</v>
      </c>
      <c r="F18" s="297">
        <f>+'01-FR-03 POA INSTITUCIONAL'!F73</f>
        <v>1</v>
      </c>
      <c r="G18" s="297">
        <f>+'01-FR-03 POA INSTITUCIONAL'!M73</f>
        <v>1</v>
      </c>
      <c r="H18" s="304" t="str">
        <f>+'01-FR-03 POA INSTITUCIONAL'!G73</f>
        <v>S.I.</v>
      </c>
      <c r="I18" s="304" t="str">
        <f>+'01-FR-03 POA INSTITUCIONAL'!H73</f>
        <v>Porcentaje de estados financieros de la Entidad elaborados y presentados.</v>
      </c>
      <c r="J18" s="214" t="s">
        <v>454</v>
      </c>
      <c r="K18" s="201" t="s">
        <v>455</v>
      </c>
      <c r="L18" s="155" t="s">
        <v>456</v>
      </c>
      <c r="M18" s="162" t="s">
        <v>459</v>
      </c>
      <c r="N18" s="155" t="s">
        <v>457</v>
      </c>
      <c r="O18" s="215" t="str">
        <f>+'01-FR-03 POA INSTITUCIONAL'!J73</f>
        <v>Subdirección de Gestión Financiera
Dirección Administrativa y Financiera</v>
      </c>
      <c r="P18" s="339">
        <v>0.08</v>
      </c>
      <c r="Q18" s="339"/>
      <c r="R18" s="339">
        <v>0.08</v>
      </c>
      <c r="S18" s="339"/>
      <c r="T18" s="339">
        <v>0.09</v>
      </c>
      <c r="U18" s="216"/>
      <c r="V18" s="38">
        <f t="shared" si="2"/>
        <v>0.25</v>
      </c>
      <c r="W18" s="38">
        <f t="shared" si="2"/>
        <v>0</v>
      </c>
      <c r="X18" s="339">
        <v>0.08</v>
      </c>
      <c r="Y18" s="339"/>
      <c r="Z18" s="339">
        <v>0.08</v>
      </c>
      <c r="AA18" s="339"/>
      <c r="AB18" s="339">
        <v>0.09</v>
      </c>
      <c r="AC18" s="216"/>
      <c r="AD18" s="38">
        <f t="shared" si="3"/>
        <v>0.25</v>
      </c>
      <c r="AE18" s="38">
        <f t="shared" si="3"/>
        <v>0</v>
      </c>
      <c r="AF18" s="339">
        <v>0.08</v>
      </c>
      <c r="AG18" s="339"/>
      <c r="AH18" s="339">
        <v>0.08</v>
      </c>
      <c r="AI18" s="339"/>
      <c r="AJ18" s="339">
        <v>0.09</v>
      </c>
      <c r="AK18" s="216"/>
      <c r="AL18" s="38">
        <f t="shared" si="4"/>
        <v>0.25</v>
      </c>
      <c r="AM18" s="38">
        <f t="shared" si="4"/>
        <v>0</v>
      </c>
      <c r="AN18" s="339">
        <v>0.08</v>
      </c>
      <c r="AO18" s="339"/>
      <c r="AP18" s="339">
        <v>0.08</v>
      </c>
      <c r="AQ18" s="339"/>
      <c r="AR18" s="339">
        <v>0.09</v>
      </c>
      <c r="AS18" s="216"/>
      <c r="AT18" s="38">
        <f t="shared" si="5"/>
        <v>0.25</v>
      </c>
      <c r="AU18" s="38">
        <f t="shared" si="5"/>
        <v>0</v>
      </c>
      <c r="AV18" s="38">
        <f t="shared" si="6"/>
        <v>1</v>
      </c>
      <c r="AW18" s="42">
        <f t="shared" si="7"/>
        <v>0</v>
      </c>
      <c r="AX18" s="42">
        <f t="shared" si="8"/>
        <v>0</v>
      </c>
      <c r="AY18" s="42">
        <f t="shared" si="9"/>
        <v>0</v>
      </c>
      <c r="AZ18" s="42">
        <f t="shared" si="10"/>
        <v>0</v>
      </c>
      <c r="BA18" s="13">
        <f t="shared" si="11"/>
        <v>0</v>
      </c>
      <c r="BB18" s="13">
        <f t="shared" si="0"/>
        <v>0</v>
      </c>
      <c r="BC18" s="13">
        <f t="shared" si="0"/>
        <v>0</v>
      </c>
      <c r="BD18" s="13">
        <f t="shared" si="0"/>
        <v>0</v>
      </c>
      <c r="BE18" s="13">
        <f t="shared" si="1"/>
        <v>0</v>
      </c>
      <c r="BF18" s="13">
        <f t="shared" si="1"/>
        <v>0</v>
      </c>
      <c r="BG18" s="13">
        <f t="shared" si="1"/>
        <v>0</v>
      </c>
      <c r="BH18" s="13">
        <f t="shared" si="1"/>
        <v>0</v>
      </c>
    </row>
    <row r="19" spans="2:60" ht="22.8">
      <c r="B19" s="419"/>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79"/>
      <c r="AX19" s="501" t="s">
        <v>19</v>
      </c>
      <c r="AY19" s="502"/>
      <c r="AZ19" s="502"/>
      <c r="BA19" s="25">
        <f t="shared" ref="BA19:BH19" si="12">AVERAGE(BA16:BA18)</f>
        <v>0</v>
      </c>
      <c r="BB19" s="25">
        <f t="shared" si="12"/>
        <v>0</v>
      </c>
      <c r="BC19" s="25">
        <f t="shared" si="12"/>
        <v>0</v>
      </c>
      <c r="BD19" s="25">
        <f t="shared" si="12"/>
        <v>0</v>
      </c>
      <c r="BE19" s="25">
        <f t="shared" si="12"/>
        <v>0</v>
      </c>
      <c r="BF19" s="25">
        <f t="shared" si="12"/>
        <v>0</v>
      </c>
      <c r="BG19" s="25">
        <f t="shared" si="12"/>
        <v>0</v>
      </c>
      <c r="BH19" s="25">
        <f t="shared" si="12"/>
        <v>0</v>
      </c>
    </row>
    <row r="20" spans="2:60">
      <c r="B20" s="458"/>
      <c r="C20" s="458"/>
      <c r="D20" s="458"/>
      <c r="E20" s="458"/>
      <c r="F20" s="458"/>
      <c r="G20" s="458"/>
      <c r="H20" s="166"/>
      <c r="I20" s="167"/>
      <c r="J20" s="167"/>
      <c r="K20" s="167"/>
      <c r="L20" s="167"/>
      <c r="M20" s="167"/>
      <c r="N20" s="167"/>
      <c r="O20" s="167"/>
    </row>
    <row r="21" spans="2:60">
      <c r="B21" s="167"/>
      <c r="C21" s="167"/>
      <c r="D21" s="480"/>
      <c r="E21" s="480"/>
      <c r="F21" s="480"/>
      <c r="G21" s="480"/>
      <c r="H21" s="480"/>
      <c r="I21" s="480"/>
      <c r="J21" s="480"/>
      <c r="K21" s="480"/>
      <c r="L21" s="480"/>
      <c r="M21" s="480"/>
      <c r="N21" s="480"/>
      <c r="O21" s="480"/>
    </row>
    <row r="22" spans="2:60" ht="15.6" customHeight="1">
      <c r="B22" s="28" t="s">
        <v>26</v>
      </c>
      <c r="C22" s="168">
        <v>44223</v>
      </c>
      <c r="D22" s="169"/>
      <c r="E22" s="472" t="s">
        <v>50</v>
      </c>
      <c r="F22" s="464" t="s">
        <v>728</v>
      </c>
      <c r="G22" s="465"/>
      <c r="H22" s="465"/>
      <c r="I22" s="465"/>
      <c r="J22" s="466"/>
      <c r="K22" s="170"/>
      <c r="L22" s="477"/>
      <c r="M22" s="477"/>
      <c r="N22" s="477"/>
      <c r="O22" s="478"/>
    </row>
    <row r="23" spans="2:60" ht="15.6">
      <c r="B23" s="167"/>
      <c r="C23" s="167"/>
      <c r="D23" s="170"/>
      <c r="E23" s="472"/>
      <c r="F23" s="467"/>
      <c r="G23" s="468"/>
      <c r="H23" s="468"/>
      <c r="I23" s="468"/>
      <c r="J23" s="469"/>
      <c r="K23" s="167"/>
      <c r="L23" s="167"/>
      <c r="M23" s="167"/>
      <c r="N23" s="167"/>
      <c r="O23" s="167"/>
    </row>
    <row r="24" spans="2:60" ht="15.6">
      <c r="B24" s="28" t="s">
        <v>49</v>
      </c>
      <c r="C24" s="29">
        <v>44581</v>
      </c>
      <c r="D24" s="167"/>
      <c r="E24" s="167"/>
      <c r="F24" s="167"/>
      <c r="K24" s="167"/>
      <c r="L24" s="167"/>
      <c r="M24" s="167"/>
      <c r="N24" s="167"/>
      <c r="O24" s="167"/>
    </row>
    <row r="25" spans="2:60" ht="13.5" customHeight="1">
      <c r="B25" s="144"/>
      <c r="C25" s="256"/>
      <c r="D25" s="144"/>
      <c r="E25" s="144"/>
      <c r="F25" s="144"/>
      <c r="K25" s="157"/>
      <c r="L25" s="157"/>
      <c r="M25" s="157"/>
      <c r="N25" s="157"/>
      <c r="O25" s="157"/>
    </row>
    <row r="26" spans="2:60" ht="20.25" customHeight="1">
      <c r="B26" s="28" t="s">
        <v>49</v>
      </c>
      <c r="C26" s="29">
        <v>44953</v>
      </c>
      <c r="D26" s="144"/>
      <c r="E26" s="144"/>
      <c r="F26" s="144"/>
      <c r="K26" s="157"/>
      <c r="L26" s="157"/>
      <c r="M26" s="157"/>
      <c r="N26" s="157"/>
      <c r="O26" s="157"/>
    </row>
    <row r="27" spans="2:60">
      <c r="B27" s="167"/>
      <c r="C27" s="167"/>
      <c r="D27" s="167"/>
      <c r="E27" s="167"/>
      <c r="F27" s="167"/>
      <c r="K27" s="167"/>
      <c r="L27" s="167"/>
      <c r="M27" s="167"/>
      <c r="N27" s="167"/>
      <c r="O27" s="167"/>
    </row>
    <row r="28" spans="2:60">
      <c r="B28" s="144" t="s">
        <v>646</v>
      </c>
      <c r="C28" s="167"/>
      <c r="D28" s="167"/>
      <c r="E28" s="167"/>
      <c r="F28" s="167"/>
      <c r="G28" s="166"/>
      <c r="H28" s="166"/>
      <c r="I28" s="476"/>
      <c r="J28" s="476"/>
      <c r="K28" s="476"/>
      <c r="L28" s="476"/>
      <c r="M28" s="300"/>
      <c r="N28" s="300"/>
      <c r="O28" s="300"/>
    </row>
    <row r="29" spans="2:60">
      <c r="B29" s="167"/>
      <c r="C29" s="167"/>
      <c r="D29" s="167"/>
      <c r="E29" s="167"/>
      <c r="F29" s="167"/>
      <c r="G29" s="166"/>
      <c r="H29" s="166"/>
      <c r="I29" s="167"/>
      <c r="J29" s="167"/>
      <c r="K29" s="172"/>
      <c r="L29" s="167"/>
      <c r="M29" s="167"/>
      <c r="N29" s="167"/>
      <c r="O29" s="167"/>
    </row>
    <row r="30" spans="2:60">
      <c r="B30" s="167"/>
      <c r="C30" s="167"/>
      <c r="D30" s="167"/>
      <c r="E30" s="167"/>
      <c r="F30" s="167"/>
      <c r="G30" s="166"/>
      <c r="H30" s="166"/>
      <c r="I30" s="476"/>
      <c r="J30" s="476"/>
      <c r="K30" s="476"/>
      <c r="L30" s="476"/>
      <c r="M30" s="300"/>
      <c r="N30" s="300"/>
      <c r="O30" s="300"/>
    </row>
    <row r="31" spans="2:60">
      <c r="B31" s="167"/>
      <c r="C31" s="167"/>
      <c r="D31" s="167"/>
      <c r="E31" s="167"/>
      <c r="F31" s="167"/>
      <c r="G31" s="166"/>
      <c r="H31" s="166"/>
      <c r="I31" s="167"/>
      <c r="J31" s="167"/>
      <c r="K31" s="172"/>
      <c r="L31" s="167"/>
      <c r="M31" s="167"/>
      <c r="N31" s="167"/>
      <c r="O31" s="167"/>
    </row>
    <row r="32" spans="2:60">
      <c r="B32" s="167"/>
      <c r="C32" s="167"/>
      <c r="D32" s="167"/>
      <c r="E32" s="167"/>
      <c r="F32" s="167"/>
      <c r="G32" s="166"/>
      <c r="H32" s="166"/>
      <c r="I32" s="476"/>
      <c r="J32" s="476"/>
      <c r="K32" s="476"/>
      <c r="L32" s="476"/>
      <c r="M32" s="300"/>
      <c r="N32" s="300"/>
      <c r="O32" s="300"/>
    </row>
  </sheetData>
  <sheetProtection algorithmName="SHA-512" hashValue="K/QaK2Lhe99uwS5FOnHAqnuqKoBAdvZkqt2DX32d5vcQlRRpCfxQcopWNyWz6CbgWy8tvkX4Z4ff74KfsZn3HQ==" saltValue="3KJJ9eOXrj6zY6acKt/Vcw==" spinCount="100000" sheet="1" objects="1" scenarios="1"/>
  <mergeCells count="70">
    <mergeCell ref="I30:L30"/>
    <mergeCell ref="I32:L32"/>
    <mergeCell ref="B20:G20"/>
    <mergeCell ref="AX19:AZ19"/>
    <mergeCell ref="D21:O21"/>
    <mergeCell ref="E22:E23"/>
    <mergeCell ref="L22:O22"/>
    <mergeCell ref="I28:L28"/>
    <mergeCell ref="B19:AW19"/>
    <mergeCell ref="F22:J23"/>
    <mergeCell ref="AL14:AM14"/>
    <mergeCell ref="AN14:AO14"/>
    <mergeCell ref="N12:N15"/>
    <mergeCell ref="O12:O15"/>
    <mergeCell ref="H12:H15"/>
    <mergeCell ref="I12:I15"/>
    <mergeCell ref="J12:J15"/>
    <mergeCell ref="B16:B18"/>
    <mergeCell ref="C16:C18"/>
    <mergeCell ref="AD14:AE14"/>
    <mergeCell ref="AF14:AG14"/>
    <mergeCell ref="AH14:AI14"/>
    <mergeCell ref="K12:K15"/>
    <mergeCell ref="L12:L15"/>
    <mergeCell ref="M12:M15"/>
    <mergeCell ref="G12:G15"/>
    <mergeCell ref="F12:F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C10:D10"/>
    <mergeCell ref="B12:B15"/>
    <mergeCell ref="C12:C15"/>
    <mergeCell ref="D12:D15"/>
    <mergeCell ref="E12:E15"/>
    <mergeCell ref="C9:D9"/>
    <mergeCell ref="B2:B6"/>
    <mergeCell ref="C2:BF6"/>
    <mergeCell ref="BG6:BH6"/>
    <mergeCell ref="AW7:BA7"/>
    <mergeCell ref="C8:D8"/>
  </mergeCells>
  <conditionalFormatting sqref="BA16:BD16">
    <cfRule type="cellIs" dxfId="98" priority="49" operator="between">
      <formula>0.7</formula>
      <formula>1</formula>
    </cfRule>
    <cfRule type="cellIs" dxfId="97" priority="50" operator="between">
      <formula>0.51</formula>
      <formula>0.69</formula>
    </cfRule>
    <cfRule type="cellIs" dxfId="96" priority="51" operator="between">
      <formula>0</formula>
      <formula>0.5</formula>
    </cfRule>
  </conditionalFormatting>
  <conditionalFormatting sqref="BA17:BA18">
    <cfRule type="cellIs" dxfId="95" priority="46" operator="between">
      <formula>0.7</formula>
      <formula>1</formula>
    </cfRule>
    <cfRule type="cellIs" dxfId="94" priority="47" operator="between">
      <formula>0.51</formula>
      <formula>0.69</formula>
    </cfRule>
    <cfRule type="cellIs" dxfId="93" priority="48" operator="between">
      <formula>0</formula>
      <formula>0.5</formula>
    </cfRule>
  </conditionalFormatting>
  <conditionalFormatting sqref="BE16:BH16">
    <cfRule type="cellIs" dxfId="92" priority="43" operator="between">
      <formula>0.7</formula>
      <formula>1</formula>
    </cfRule>
    <cfRule type="cellIs" dxfId="91" priority="44" operator="between">
      <formula>0.51</formula>
      <formula>0.69</formula>
    </cfRule>
    <cfRule type="cellIs" dxfId="90" priority="45" operator="between">
      <formula>0</formula>
      <formula>0.5</formula>
    </cfRule>
  </conditionalFormatting>
  <conditionalFormatting sqref="BH17">
    <cfRule type="cellIs" dxfId="89" priority="22" operator="between">
      <formula>0.7</formula>
      <formula>1</formula>
    </cfRule>
    <cfRule type="cellIs" dxfId="88" priority="23" operator="between">
      <formula>0.51</formula>
      <formula>0.69</formula>
    </cfRule>
    <cfRule type="cellIs" dxfId="87" priority="24" operator="between">
      <formula>0</formula>
      <formula>0.5</formula>
    </cfRule>
  </conditionalFormatting>
  <conditionalFormatting sqref="BB17">
    <cfRule type="cellIs" dxfId="86" priority="40" operator="between">
      <formula>0.7</formula>
      <formula>1</formula>
    </cfRule>
    <cfRule type="cellIs" dxfId="85" priority="41" operator="between">
      <formula>0.51</formula>
      <formula>0.69</formula>
    </cfRule>
    <cfRule type="cellIs" dxfId="84" priority="42" operator="between">
      <formula>0</formula>
      <formula>0.5</formula>
    </cfRule>
  </conditionalFormatting>
  <conditionalFormatting sqref="BC17">
    <cfRule type="cellIs" dxfId="83" priority="37" operator="between">
      <formula>0.7</formula>
      <formula>1</formula>
    </cfRule>
    <cfRule type="cellIs" dxfId="82" priority="38" operator="between">
      <formula>0.51</formula>
      <formula>0.69</formula>
    </cfRule>
    <cfRule type="cellIs" dxfId="81" priority="39" operator="between">
      <formula>0</formula>
      <formula>0.5</formula>
    </cfRule>
  </conditionalFormatting>
  <conditionalFormatting sqref="BD17">
    <cfRule type="cellIs" dxfId="80" priority="34" operator="between">
      <formula>0.7</formula>
      <formula>1</formula>
    </cfRule>
    <cfRule type="cellIs" dxfId="79" priority="35" operator="between">
      <formula>0.51</formula>
      <formula>0.69</formula>
    </cfRule>
    <cfRule type="cellIs" dxfId="78" priority="36" operator="between">
      <formula>0</formula>
      <formula>0.5</formula>
    </cfRule>
  </conditionalFormatting>
  <conditionalFormatting sqref="BE17">
    <cfRule type="cellIs" dxfId="77" priority="31" operator="between">
      <formula>0.7</formula>
      <formula>1</formula>
    </cfRule>
    <cfRule type="cellIs" dxfId="76" priority="32" operator="between">
      <formula>0.51</formula>
      <formula>0.69</formula>
    </cfRule>
    <cfRule type="cellIs" dxfId="75" priority="33" operator="between">
      <formula>0</formula>
      <formula>0.5</formula>
    </cfRule>
  </conditionalFormatting>
  <conditionalFormatting sqref="BF17">
    <cfRule type="cellIs" dxfId="74" priority="28" operator="between">
      <formula>0.7</formula>
      <formula>1</formula>
    </cfRule>
    <cfRule type="cellIs" dxfId="73" priority="29" operator="between">
      <formula>0.51</formula>
      <formula>0.69</formula>
    </cfRule>
    <cfRule type="cellIs" dxfId="72" priority="30" operator="between">
      <formula>0</formula>
      <formula>0.5</formula>
    </cfRule>
  </conditionalFormatting>
  <conditionalFormatting sqref="BG17">
    <cfRule type="cellIs" dxfId="71" priority="25" operator="between">
      <formula>0.7</formula>
      <formula>1</formula>
    </cfRule>
    <cfRule type="cellIs" dxfId="70" priority="26" operator="between">
      <formula>0.51</formula>
      <formula>0.69</formula>
    </cfRule>
    <cfRule type="cellIs" dxfId="69" priority="27" operator="between">
      <formula>0</formula>
      <formula>0.5</formula>
    </cfRule>
  </conditionalFormatting>
  <conditionalFormatting sqref="BB18">
    <cfRule type="cellIs" dxfId="68" priority="19" operator="between">
      <formula>0.7</formula>
      <formula>1</formula>
    </cfRule>
    <cfRule type="cellIs" dxfId="67" priority="20" operator="between">
      <formula>0.51</formula>
      <formula>0.69</formula>
    </cfRule>
    <cfRule type="cellIs" dxfId="66" priority="21" operator="between">
      <formula>0</formula>
      <formula>0.5</formula>
    </cfRule>
  </conditionalFormatting>
  <conditionalFormatting sqref="BC18">
    <cfRule type="cellIs" dxfId="65" priority="16" operator="between">
      <formula>0.7</formula>
      <formula>1</formula>
    </cfRule>
    <cfRule type="cellIs" dxfId="64" priority="17" operator="between">
      <formula>0.51</formula>
      <formula>0.69</formula>
    </cfRule>
    <cfRule type="cellIs" dxfId="63" priority="18" operator="between">
      <formula>0</formula>
      <formula>0.5</formula>
    </cfRule>
  </conditionalFormatting>
  <conditionalFormatting sqref="BD18">
    <cfRule type="cellIs" dxfId="62" priority="13" operator="between">
      <formula>0.7</formula>
      <formula>1</formula>
    </cfRule>
    <cfRule type="cellIs" dxfId="61" priority="14" operator="between">
      <formula>0.51</formula>
      <formula>0.69</formula>
    </cfRule>
    <cfRule type="cellIs" dxfId="60" priority="15" operator="between">
      <formula>0</formula>
      <formula>0.5</formula>
    </cfRule>
  </conditionalFormatting>
  <conditionalFormatting sqref="BE18">
    <cfRule type="cellIs" dxfId="59" priority="10" operator="between">
      <formula>0.7</formula>
      <formula>1</formula>
    </cfRule>
    <cfRule type="cellIs" dxfId="58" priority="11" operator="between">
      <formula>0.51</formula>
      <formula>0.69</formula>
    </cfRule>
    <cfRule type="cellIs" dxfId="57" priority="12" operator="between">
      <formula>0</formula>
      <formula>0.5</formula>
    </cfRule>
  </conditionalFormatting>
  <conditionalFormatting sqref="BF18">
    <cfRule type="cellIs" dxfId="56" priority="7" operator="between">
      <formula>0.7</formula>
      <formula>1</formula>
    </cfRule>
    <cfRule type="cellIs" dxfId="55" priority="8" operator="between">
      <formula>0.51</formula>
      <formula>0.69</formula>
    </cfRule>
    <cfRule type="cellIs" dxfId="54" priority="9" operator="between">
      <formula>0</formula>
      <formula>0.5</formula>
    </cfRule>
  </conditionalFormatting>
  <conditionalFormatting sqref="BG18">
    <cfRule type="cellIs" dxfId="53" priority="4" operator="between">
      <formula>0.7</formula>
      <formula>1</formula>
    </cfRule>
    <cfRule type="cellIs" dxfId="52" priority="5" operator="between">
      <formula>0.51</formula>
      <formula>0.69</formula>
    </cfRule>
    <cfRule type="cellIs" dxfId="51" priority="6" operator="between">
      <formula>0</formula>
      <formula>0.5</formula>
    </cfRule>
  </conditionalFormatting>
  <conditionalFormatting sqref="BH18">
    <cfRule type="cellIs" dxfId="50" priority="1" operator="between">
      <formula>0.7</formula>
      <formula>1</formula>
    </cfRule>
    <cfRule type="cellIs" dxfId="49" priority="2" operator="between">
      <formula>0.51</formula>
      <formula>0.69</formula>
    </cfRule>
    <cfRule type="cellIs" dxfId="48"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66FF33"/>
  </sheetPr>
  <dimension ref="B1:BH39"/>
  <sheetViews>
    <sheetView showGridLines="0" zoomScale="55" zoomScaleNormal="55" workbookViewId="0">
      <selection activeCell="C10" sqref="C10:D10"/>
    </sheetView>
  </sheetViews>
  <sheetFormatPr baseColWidth="10" defaultColWidth="17.33203125" defaultRowHeight="15" customHeight="1"/>
  <cols>
    <col min="1" max="1" width="4.33203125" style="84" customWidth="1"/>
    <col min="2" max="2" width="50.44140625" style="82" customWidth="1"/>
    <col min="3" max="3" width="31.44140625" style="82" customWidth="1"/>
    <col min="4" max="4" width="49.6640625" style="82" customWidth="1"/>
    <col min="5" max="6" width="27.5546875" style="82" customWidth="1"/>
    <col min="7" max="8" width="29.33203125" style="83" customWidth="1"/>
    <col min="9" max="9" width="21.44140625" style="82" customWidth="1"/>
    <col min="10" max="10" width="41.33203125" style="82" customWidth="1"/>
    <col min="11" max="11" width="55.88671875" style="82" customWidth="1"/>
    <col min="12" max="12" width="48.44140625" style="82" customWidth="1"/>
    <col min="13" max="14" width="28.5546875" style="82" customWidth="1"/>
    <col min="15" max="15" width="50" style="82" customWidth="1"/>
    <col min="16" max="47" width="15.88671875" style="84" customWidth="1"/>
    <col min="48" max="48" width="24.5546875" style="84" customWidth="1"/>
    <col min="49" max="49" width="22.88671875" style="84" customWidth="1"/>
    <col min="50" max="50" width="19.33203125" style="84" customWidth="1"/>
    <col min="51" max="51" width="18.44140625" style="84" customWidth="1"/>
    <col min="52" max="52" width="19.44140625" style="84" customWidth="1"/>
    <col min="53" max="53" width="23.33203125" style="84" customWidth="1"/>
    <col min="54" max="55" width="25.109375" style="84" customWidth="1"/>
    <col min="56" max="56" width="26.6640625" style="84" customWidth="1"/>
    <col min="57" max="57" width="26.33203125" style="84" customWidth="1"/>
    <col min="58" max="58" width="26.5546875" style="84" customWidth="1"/>
    <col min="59" max="59" width="26.33203125" style="84" customWidth="1"/>
    <col min="60" max="60" width="27.33203125" style="84" customWidth="1"/>
    <col min="61" max="16384" width="17.33203125" style="84"/>
  </cols>
  <sheetData>
    <row r="1" spans="2:60" ht="15.6" thickBot="1"/>
    <row r="2" spans="2:60" ht="15.6" customHeight="1">
      <c r="B2" s="45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145" t="s">
        <v>31</v>
      </c>
      <c r="BH2" s="146"/>
    </row>
    <row r="3" spans="2:60" ht="15.6" customHeight="1">
      <c r="B3" s="45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0" ht="15" customHeight="1">
      <c r="B4" s="45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623</v>
      </c>
    </row>
    <row r="5" spans="2:60" ht="15.6" customHeight="1">
      <c r="B5" s="45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149" t="s">
        <v>30</v>
      </c>
      <c r="BH5" s="150"/>
    </row>
    <row r="6" spans="2:60" ht="15.6" customHeight="1" thickBot="1">
      <c r="B6" s="45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0">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360"/>
      <c r="BC7" s="360"/>
      <c r="BD7" s="360"/>
      <c r="BE7" s="87"/>
      <c r="BF7" s="87"/>
    </row>
    <row r="8" spans="2:60" ht="21">
      <c r="B8" s="151" t="s">
        <v>45</v>
      </c>
      <c r="C8" s="530" t="s">
        <v>93</v>
      </c>
      <c r="D8" s="530"/>
      <c r="E8" s="152"/>
      <c r="F8" s="152"/>
      <c r="G8" s="152"/>
      <c r="H8" s="152"/>
      <c r="I8" s="152"/>
      <c r="J8" s="152"/>
      <c r="K8" s="152"/>
      <c r="L8" s="152"/>
      <c r="M8" s="152"/>
      <c r="N8" s="152"/>
      <c r="O8" s="152"/>
      <c r="AW8" s="360"/>
      <c r="AX8" s="360"/>
      <c r="AY8" s="360"/>
      <c r="AZ8" s="360"/>
      <c r="BA8" s="360"/>
      <c r="BB8" s="360"/>
      <c r="BC8" s="360"/>
      <c r="BD8" s="360"/>
    </row>
    <row r="9" spans="2:60" ht="79.5" customHeight="1">
      <c r="B9" s="151" t="s">
        <v>34</v>
      </c>
      <c r="C9" s="536" t="s">
        <v>780</v>
      </c>
      <c r="D9" s="498"/>
      <c r="E9" s="152"/>
      <c r="F9" s="152"/>
      <c r="G9" s="152"/>
      <c r="H9" s="152"/>
      <c r="I9" s="152"/>
      <c r="J9" s="152"/>
      <c r="K9" s="152"/>
      <c r="L9" s="152"/>
      <c r="M9" s="152"/>
      <c r="N9" s="152"/>
      <c r="O9" s="152"/>
      <c r="AW9" s="360"/>
      <c r="AX9" s="360"/>
      <c r="AY9" s="360"/>
      <c r="AZ9" s="360"/>
      <c r="BA9" s="360"/>
      <c r="BB9" s="360"/>
      <c r="BC9" s="360"/>
      <c r="BD9" s="360"/>
    </row>
    <row r="10" spans="2:60" ht="24.6">
      <c r="B10" s="151" t="s">
        <v>100</v>
      </c>
      <c r="C10" s="499">
        <v>2023</v>
      </c>
      <c r="D10" s="500"/>
      <c r="E10" s="152"/>
      <c r="F10" s="152"/>
      <c r="G10" s="152"/>
      <c r="H10" s="152"/>
      <c r="I10" s="152"/>
      <c r="J10" s="152"/>
      <c r="K10" s="152"/>
      <c r="L10" s="152"/>
      <c r="M10" s="152"/>
      <c r="N10" s="152"/>
      <c r="O10" s="152"/>
      <c r="AW10" s="360"/>
      <c r="AX10" s="360"/>
      <c r="AY10" s="360"/>
      <c r="AZ10" s="360"/>
      <c r="BA10" s="360"/>
      <c r="BB10" s="360"/>
      <c r="BC10" s="360"/>
      <c r="BD10" s="360"/>
    </row>
    <row r="11" spans="2:60">
      <c r="B11" s="85"/>
      <c r="C11" s="85"/>
      <c r="D11" s="85"/>
      <c r="E11" s="85"/>
      <c r="F11" s="85"/>
      <c r="G11" s="86"/>
      <c r="H11" s="86"/>
      <c r="I11" s="85"/>
      <c r="J11" s="85"/>
      <c r="K11" s="85"/>
      <c r="L11" s="85"/>
      <c r="M11" s="85"/>
      <c r="N11" s="85"/>
      <c r="O11" s="85"/>
      <c r="AW11" s="360"/>
      <c r="AX11" s="360"/>
      <c r="AY11" s="360"/>
      <c r="AZ11" s="360"/>
      <c r="BA11" s="360"/>
      <c r="BB11" s="360"/>
      <c r="BC11" s="360"/>
      <c r="BD11" s="360"/>
    </row>
    <row r="12" spans="2:60" ht="24"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61</v>
      </c>
      <c r="AW12" s="503" t="s">
        <v>648</v>
      </c>
      <c r="AX12" s="504"/>
      <c r="AY12" s="504"/>
      <c r="AZ12" s="505"/>
      <c r="BA12" s="518" t="s">
        <v>649</v>
      </c>
      <c r="BB12" s="519"/>
      <c r="BC12" s="519"/>
      <c r="BD12" s="520"/>
      <c r="BE12" s="512" t="s">
        <v>650</v>
      </c>
      <c r="BF12" s="513"/>
      <c r="BG12" s="513"/>
      <c r="BH12" s="514"/>
    </row>
    <row r="13" spans="2:60" ht="15.6">
      <c r="B13" s="422"/>
      <c r="C13" s="422"/>
      <c r="D13" s="509"/>
      <c r="E13" s="422"/>
      <c r="F13" s="42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118</v>
      </c>
      <c r="AX13" s="506" t="s">
        <v>22</v>
      </c>
      <c r="AY13" s="506" t="s">
        <v>119</v>
      </c>
      <c r="AZ13" s="506" t="s">
        <v>120</v>
      </c>
      <c r="BA13" s="521" t="s">
        <v>118</v>
      </c>
      <c r="BB13" s="521" t="s">
        <v>121</v>
      </c>
      <c r="BC13" s="521" t="s">
        <v>122</v>
      </c>
      <c r="BD13" s="521" t="s">
        <v>123</v>
      </c>
      <c r="BE13" s="515" t="s">
        <v>21</v>
      </c>
      <c r="BF13" s="515" t="s">
        <v>22</v>
      </c>
      <c r="BG13" s="515" t="s">
        <v>23</v>
      </c>
      <c r="BH13" s="515" t="s">
        <v>24</v>
      </c>
    </row>
    <row r="14" spans="2:60" ht="15.6">
      <c r="B14" s="422"/>
      <c r="C14" s="422"/>
      <c r="D14" s="509"/>
      <c r="E14" s="422"/>
      <c r="F14" s="42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2:60" ht="13.2" customHeight="1">
      <c r="B15" s="422"/>
      <c r="C15" s="422"/>
      <c r="D15" s="509"/>
      <c r="E15" s="422"/>
      <c r="F15" s="422"/>
      <c r="G15" s="422"/>
      <c r="H15" s="422"/>
      <c r="I15" s="422"/>
      <c r="J15" s="422"/>
      <c r="K15" s="422"/>
      <c r="L15" s="422"/>
      <c r="M15" s="422"/>
      <c r="N15" s="422"/>
      <c r="O15" s="422"/>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86"/>
      <c r="AW15" s="508"/>
      <c r="AX15" s="508"/>
      <c r="AY15" s="508"/>
      <c r="AZ15" s="508"/>
      <c r="BA15" s="523"/>
      <c r="BB15" s="523"/>
      <c r="BC15" s="523"/>
      <c r="BD15" s="523"/>
      <c r="BE15" s="517"/>
      <c r="BF15" s="517"/>
      <c r="BG15" s="517"/>
      <c r="BH15" s="517"/>
    </row>
    <row r="16" spans="2:60" ht="135">
      <c r="B16" s="51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10" t="str">
        <f>+'01-FR-03 POA INSTITUCIONAL'!C69</f>
        <v>4.4. Implementar el 100% de las acciones necesarias para la modernización de la gestión institucional a través de los procesos de apoyo, que permita una mejor prestación del servicio.</v>
      </c>
      <c r="D16" s="174" t="str">
        <f>+'01-FR-03 POA INSTITUCIONAL'!D74</f>
        <v>4.4.6 Ejecutar el 95% del Plan Anual de Adquisiciones respecto de gastos generales</v>
      </c>
      <c r="E16" s="358">
        <v>0.1</v>
      </c>
      <c r="F16" s="218">
        <f>+'01-FR-03 POA INSTITUCIONAL'!F74</f>
        <v>0.95</v>
      </c>
      <c r="G16" s="218">
        <f>+'01-FR-03 POA INSTITUCIONAL'!M74</f>
        <v>0.95</v>
      </c>
      <c r="H16" s="359" t="str">
        <f>+'01-FR-03 POA INSTITUCIONAL'!G74</f>
        <v>S.I.</v>
      </c>
      <c r="I16" s="359" t="str">
        <f>+'01-FR-03 POA INSTITUCIONAL'!H74</f>
        <v xml:space="preserve">Porcentaje del Plan Anual de Adquisiciones ejecutado </v>
      </c>
      <c r="J16" s="214" t="s">
        <v>430</v>
      </c>
      <c r="K16" s="201" t="s">
        <v>431</v>
      </c>
      <c r="L16" s="219" t="s">
        <v>432</v>
      </c>
      <c r="M16" s="220" t="s">
        <v>433</v>
      </c>
      <c r="N16" s="220" t="s">
        <v>434</v>
      </c>
      <c r="O16" s="215" t="str">
        <f>+'01-FR-03 POA INSTITUCIONAL'!J74</f>
        <v>Subdirección de Gestión Contractual
Dirección Administrativa y Financiera</v>
      </c>
      <c r="P16" s="216">
        <v>0.15</v>
      </c>
      <c r="Q16" s="216"/>
      <c r="R16" s="216">
        <v>0.08</v>
      </c>
      <c r="S16" s="216"/>
      <c r="T16" s="216">
        <v>0.08</v>
      </c>
      <c r="U16" s="216"/>
      <c r="V16" s="38">
        <f>P16+R16+T16</f>
        <v>0.31</v>
      </c>
      <c r="W16" s="38">
        <f>Q16+S16+U16</f>
        <v>0</v>
      </c>
      <c r="X16" s="216">
        <v>0.08</v>
      </c>
      <c r="Y16" s="216"/>
      <c r="Z16" s="216">
        <v>7.0000000000000007E-2</v>
      </c>
      <c r="AA16" s="216"/>
      <c r="AB16" s="216">
        <v>7.0000000000000007E-2</v>
      </c>
      <c r="AC16" s="216"/>
      <c r="AD16" s="38">
        <f>X16+Z16+AB16</f>
        <v>0.22000000000000003</v>
      </c>
      <c r="AE16" s="38">
        <f>Y16+AA16+AC16</f>
        <v>0</v>
      </c>
      <c r="AF16" s="216">
        <v>0.12</v>
      </c>
      <c r="AG16" s="216"/>
      <c r="AH16" s="216">
        <v>0.05</v>
      </c>
      <c r="AI16" s="216"/>
      <c r="AJ16" s="217">
        <v>0.05</v>
      </c>
      <c r="AK16" s="217"/>
      <c r="AL16" s="38">
        <f>AF16+AH16+AJ16</f>
        <v>0.21999999999999997</v>
      </c>
      <c r="AM16" s="38">
        <f>AG16+AI16+AK16</f>
        <v>0</v>
      </c>
      <c r="AN16" s="216">
        <v>0.05</v>
      </c>
      <c r="AO16" s="216"/>
      <c r="AP16" s="216">
        <v>7.0000000000000007E-2</v>
      </c>
      <c r="AQ16" s="216"/>
      <c r="AR16" s="216">
        <v>0.08</v>
      </c>
      <c r="AS16" s="216"/>
      <c r="AT16" s="38">
        <f>AN16+AP16+AR16</f>
        <v>0.2</v>
      </c>
      <c r="AU16" s="38">
        <f>AO16+AQ16+AS16</f>
        <v>0</v>
      </c>
      <c r="AV16" s="38">
        <f>V16+AD16+AL16+AT16</f>
        <v>0.95</v>
      </c>
      <c r="AW16" s="248">
        <f>+W16</f>
        <v>0</v>
      </c>
      <c r="AX16" s="248">
        <f>+W16+AE16</f>
        <v>0</v>
      </c>
      <c r="AY16" s="248">
        <f>+W16+AE16+AM16</f>
        <v>0</v>
      </c>
      <c r="AZ16" s="248">
        <f>+W16+AE16+AM16+AU16</f>
        <v>0</v>
      </c>
      <c r="BA16" s="13">
        <f>IF(AND(AW16&gt;0,$AV16&gt;0),AW16/$AV16,0)</f>
        <v>0</v>
      </c>
      <c r="BB16" s="13">
        <f t="shared" ref="BB16:BD16" si="0">IF(AND(AX16&gt;0,$AV16&gt;0),AX16/$AV16,0)</f>
        <v>0</v>
      </c>
      <c r="BC16" s="13">
        <f t="shared" si="0"/>
        <v>0</v>
      </c>
      <c r="BD16" s="13">
        <f t="shared" si="0"/>
        <v>0</v>
      </c>
      <c r="BE16" s="13">
        <f t="shared" ref="BE16" si="1">(IF(AND(AW16&gt;0,$AV16&gt;0),AW16/$AV16,0))*$E16</f>
        <v>0</v>
      </c>
      <c r="BF16" s="13">
        <f>(IF(AND(AX16&gt;0,$AV16&gt;0),AX16/$AV16,0))*$E16</f>
        <v>0</v>
      </c>
      <c r="BG16" s="13">
        <f>(IF(AND(AY16&gt;0,$AV16&gt;0),AY16/$AV16,0))*$E16</f>
        <v>0</v>
      </c>
      <c r="BH16" s="13">
        <f>(IF(AND(AZ16&gt;0,$AV16&gt;0),AZ16/$AV16,0))*$E16</f>
        <v>0</v>
      </c>
    </row>
    <row r="17" spans="2:60" ht="110.4" customHeight="1">
      <c r="B17" s="511"/>
      <c r="C17" s="511"/>
      <c r="D17" s="510" t="str">
        <f>+'01-FR-03 POA INSTITUCIONAL'!D84</f>
        <v>4.4.15 Elaborar el 95% de los contratos en cada una de las modalidades de selección en los tiempos óptimos</v>
      </c>
      <c r="E17" s="413">
        <v>0.1</v>
      </c>
      <c r="F17" s="8">
        <f>+'01-FR-03 POA INSTITUCIONAL'!F84</f>
        <v>0.95</v>
      </c>
      <c r="G17" s="8">
        <f>+'01-FR-03 POA INSTITUCIONAL'!M84</f>
        <v>0.9</v>
      </c>
      <c r="H17" s="8" t="str">
        <f>+'01-FR-03 POA INSTITUCIONAL'!G84</f>
        <v>S.I.</v>
      </c>
      <c r="I17" s="8" t="str">
        <f>+'01-FR-03 POA INSTITUCIONAL'!H84</f>
        <v xml:space="preserve">Porcentaje de contratos en la modalidad de contratación directa elaborados en los tiempos óptimos </v>
      </c>
      <c r="J17" s="214" t="s">
        <v>657</v>
      </c>
      <c r="K17" s="201" t="s">
        <v>660</v>
      </c>
      <c r="L17" s="219" t="s">
        <v>661</v>
      </c>
      <c r="M17" s="220" t="s">
        <v>433</v>
      </c>
      <c r="N17" s="220" t="s">
        <v>662</v>
      </c>
      <c r="O17" s="215" t="s">
        <v>663</v>
      </c>
      <c r="P17" s="217">
        <v>0.9</v>
      </c>
      <c r="Q17" s="216"/>
      <c r="R17" s="217">
        <v>0.9</v>
      </c>
      <c r="S17" s="216"/>
      <c r="T17" s="217">
        <v>0.9</v>
      </c>
      <c r="U17" s="216"/>
      <c r="V17" s="255">
        <f>IFERROR(ROUNDDOWN(AVERAGE($P17),3),0)</f>
        <v>0.9</v>
      </c>
      <c r="W17" s="255">
        <f>IFERROR(ROUNDDOWN(AVERAGE($Q17,$S17,$U17),3),0)</f>
        <v>0</v>
      </c>
      <c r="X17" s="217">
        <v>0.9</v>
      </c>
      <c r="Y17" s="216"/>
      <c r="Z17" s="217">
        <v>0.9</v>
      </c>
      <c r="AA17" s="216"/>
      <c r="AB17" s="217">
        <v>0.9</v>
      </c>
      <c r="AC17" s="216"/>
      <c r="AD17" s="255">
        <f>IFERROR(ROUNDDOWN(AVERAGE($X17,$Z17,$AB17),3),0)</f>
        <v>0.9</v>
      </c>
      <c r="AE17" s="255">
        <f>IFERROR(ROUNDDOWN(AVERAGE($Y17,$AA17,$AC17),3),0)</f>
        <v>0</v>
      </c>
      <c r="AF17" s="217">
        <v>0.9</v>
      </c>
      <c r="AG17" s="216"/>
      <c r="AH17" s="217">
        <v>0.9</v>
      </c>
      <c r="AI17" s="216"/>
      <c r="AJ17" s="217">
        <v>0.9</v>
      </c>
      <c r="AK17" s="216"/>
      <c r="AL17" s="255">
        <f>IFERROR(ROUNDDOWN(AVERAGE($AF17,$AH17,$AJ17),3),0)</f>
        <v>0.9</v>
      </c>
      <c r="AM17" s="255">
        <f t="shared" ref="AM17:AM19" si="2">IFERROR(ROUNDDOWN(AVERAGE($AG17,$AI17,$AK17),3),0)</f>
        <v>0</v>
      </c>
      <c r="AN17" s="217">
        <v>0.9</v>
      </c>
      <c r="AO17" s="216"/>
      <c r="AP17" s="217">
        <v>0.9</v>
      </c>
      <c r="AQ17" s="216"/>
      <c r="AR17" s="217">
        <v>0.9</v>
      </c>
      <c r="AS17" s="216"/>
      <c r="AT17" s="38">
        <f>IFERROR(AVERAGE(AN17,AP17,AR17),0)</f>
        <v>0.9</v>
      </c>
      <c r="AU17" s="38">
        <f>IFERROR(ROUNDDOWN(AVERAGE(AO17,AQ17,AS17),3),0)</f>
        <v>0</v>
      </c>
      <c r="AV17" s="38">
        <f>IFERROR(AVERAGE(P17,AF17,AH17,AJ17,AN17,AP17,AR17),0)</f>
        <v>0.90000000000000013</v>
      </c>
      <c r="AW17" s="248">
        <f t="shared" ref="AW17:AW19" si="3">+W17</f>
        <v>0</v>
      </c>
      <c r="AX17" s="248">
        <f t="shared" ref="AX17:AX19" si="4">+W17+AE17</f>
        <v>0</v>
      </c>
      <c r="AY17" s="248">
        <f t="shared" ref="AY17:AY19" si="5">+W17+AE17+AM17</f>
        <v>0</v>
      </c>
      <c r="AZ17" s="248">
        <f t="shared" ref="AZ17:AZ19" si="6">+W17+AE17+AM17+AU17</f>
        <v>0</v>
      </c>
      <c r="BA17" s="13">
        <f t="shared" ref="BA17:BA19" si="7">IF(AND(AW17&gt;0,$AV17&gt;0),AW17/$AV17,0)</f>
        <v>0</v>
      </c>
      <c r="BB17" s="13">
        <f t="shared" ref="BB17:BB19" si="8">IF(AND(AX17&gt;0,$AV17&gt;0),AX17/$AV17,0)</f>
        <v>0</v>
      </c>
      <c r="BC17" s="13">
        <f t="shared" ref="BC17:BC19" si="9">IF(AND(AY17&gt;0,$AV17&gt;0),AY17/$AV17,0)</f>
        <v>0</v>
      </c>
      <c r="BD17" s="13">
        <f t="shared" ref="BD17:BD19" si="10">IF(AND(AZ17&gt;0,$AV17&gt;0),AZ17/$AV17,0)</f>
        <v>0</v>
      </c>
      <c r="BE17" s="13">
        <f t="shared" ref="BE17:BE19" si="11">(IF(AND(AW17&gt;0,$AV17&gt;0),AW17/$AV17,0))*$E17</f>
        <v>0</v>
      </c>
      <c r="BF17" s="13">
        <f t="shared" ref="BF17:BF19" si="12">(IF(AND(AX17&gt;0,$AV17&gt;0),AX17/$AV17,0))*$E17</f>
        <v>0</v>
      </c>
      <c r="BG17" s="13">
        <f t="shared" ref="BG17:BG19" si="13">(IF(AND(AY17&gt;0,$AV17&gt;0),AY17/$AV17,0))*$E17</f>
        <v>0</v>
      </c>
      <c r="BH17" s="13">
        <f t="shared" ref="BH17:BH19" si="14">(IF(AND(AZ17&gt;0,$AV17&gt;0),AZ17/$AV17,0))*$E17</f>
        <v>0</v>
      </c>
    </row>
    <row r="18" spans="2:60" ht="148.94999999999999" customHeight="1">
      <c r="B18" s="511"/>
      <c r="C18" s="511"/>
      <c r="D18" s="511"/>
      <c r="E18" s="414"/>
      <c r="F18" s="8">
        <f>+'01-FR-03 POA INSTITUCIONAL'!F85</f>
        <v>0.95</v>
      </c>
      <c r="G18" s="8">
        <f>+'01-FR-03 POA INSTITUCIONAL'!M85</f>
        <v>0.9</v>
      </c>
      <c r="H18" s="8" t="str">
        <f>+'01-FR-03 POA INSTITUCIONAL'!G85</f>
        <v>S.I.</v>
      </c>
      <c r="I18" s="8" t="str">
        <f>+'01-FR-03 POA INSTITUCIONAL'!H85</f>
        <v xml:space="preserve">Porcentaje de contratos en la modalidad de selección abreviada de menor cuantía elaborados en los tiempos óptimos </v>
      </c>
      <c r="J18" s="214" t="s">
        <v>658</v>
      </c>
      <c r="K18" s="201" t="s">
        <v>660</v>
      </c>
      <c r="L18" s="219" t="s">
        <v>661</v>
      </c>
      <c r="M18" s="220" t="s">
        <v>433</v>
      </c>
      <c r="N18" s="220" t="s">
        <v>662</v>
      </c>
      <c r="O18" s="215" t="s">
        <v>663</v>
      </c>
      <c r="P18" s="216">
        <v>0</v>
      </c>
      <c r="Q18" s="216"/>
      <c r="R18" s="216">
        <v>0</v>
      </c>
      <c r="S18" s="216"/>
      <c r="T18" s="216">
        <v>0.9</v>
      </c>
      <c r="U18" s="216"/>
      <c r="V18" s="255">
        <f>IFERROR(ROUNDDOWN(AVERAGE($T18),3),0)</f>
        <v>0.9</v>
      </c>
      <c r="W18" s="255">
        <f>IFERROR(ROUNDDOWN(AVERAGE($U18),3),0)</f>
        <v>0</v>
      </c>
      <c r="X18" s="216">
        <v>0</v>
      </c>
      <c r="Y18" s="216"/>
      <c r="Z18" s="216">
        <v>0</v>
      </c>
      <c r="AA18" s="216"/>
      <c r="AB18" s="216">
        <v>0.9</v>
      </c>
      <c r="AC18" s="216"/>
      <c r="AD18" s="255">
        <f>IFERROR(ROUNDDOWN(AVERAGE($AB18),3),0)</f>
        <v>0.9</v>
      </c>
      <c r="AE18" s="255">
        <f>IFERROR(ROUNDDOWN(AVERAGE($AC18),3),0)</f>
        <v>0</v>
      </c>
      <c r="AF18" s="216">
        <v>0</v>
      </c>
      <c r="AG18" s="216"/>
      <c r="AH18" s="216">
        <v>0.9</v>
      </c>
      <c r="AI18" s="216"/>
      <c r="AJ18" s="216">
        <v>0</v>
      </c>
      <c r="AK18" s="217"/>
      <c r="AL18" s="255">
        <f>IFERROR(ROUNDDOWN(AVERAGE($AH18),3),0)</f>
        <v>0.9</v>
      </c>
      <c r="AM18" s="255">
        <f>IFERROR(ROUNDDOWN(AVERAGE($AI18),3),0)</f>
        <v>0</v>
      </c>
      <c r="AN18" s="216">
        <v>0</v>
      </c>
      <c r="AO18" s="216"/>
      <c r="AP18" s="216">
        <v>0</v>
      </c>
      <c r="AQ18" s="216"/>
      <c r="AR18" s="216">
        <v>0</v>
      </c>
      <c r="AS18" s="216"/>
      <c r="AT18" s="38">
        <f>IFERROR(AVERAGE(AN18,AP18),0)</f>
        <v>0</v>
      </c>
      <c r="AU18" s="38">
        <f t="shared" ref="AU18" si="15">IFERROR(ROUNDDOWN(AVERAGE(AO18,AQ18,AS18),3),0)</f>
        <v>0</v>
      </c>
      <c r="AV18" s="38">
        <f>IFERROR(AVERAGE(T18,AB18,AH18),0)</f>
        <v>0.9</v>
      </c>
      <c r="AW18" s="248">
        <f t="shared" si="3"/>
        <v>0</v>
      </c>
      <c r="AX18" s="248">
        <f t="shared" si="4"/>
        <v>0</v>
      </c>
      <c r="AY18" s="248">
        <f t="shared" si="5"/>
        <v>0</v>
      </c>
      <c r="AZ18" s="248">
        <f t="shared" si="6"/>
        <v>0</v>
      </c>
      <c r="BA18" s="13">
        <f t="shared" si="7"/>
        <v>0</v>
      </c>
      <c r="BB18" s="13">
        <f t="shared" si="8"/>
        <v>0</v>
      </c>
      <c r="BC18" s="13">
        <f t="shared" si="9"/>
        <v>0</v>
      </c>
      <c r="BD18" s="13">
        <f t="shared" si="10"/>
        <v>0</v>
      </c>
      <c r="BE18" s="13">
        <f t="shared" si="11"/>
        <v>0</v>
      </c>
      <c r="BF18" s="13">
        <f t="shared" si="12"/>
        <v>0</v>
      </c>
      <c r="BG18" s="13">
        <f t="shared" si="13"/>
        <v>0</v>
      </c>
      <c r="BH18" s="13">
        <f t="shared" si="14"/>
        <v>0</v>
      </c>
    </row>
    <row r="19" spans="2:60" ht="158.4" customHeight="1">
      <c r="B19" s="527"/>
      <c r="C19" s="527"/>
      <c r="D19" s="527"/>
      <c r="E19" s="415"/>
      <c r="F19" s="8">
        <f>+'01-FR-03 POA INSTITUCIONAL'!F86</f>
        <v>0.95</v>
      </c>
      <c r="G19" s="8">
        <f>+'01-FR-03 POA INSTITUCIONAL'!M86</f>
        <v>0.9</v>
      </c>
      <c r="H19" s="8" t="str">
        <f>+'01-FR-03 POA INSTITUCIONAL'!G86</f>
        <v>S.I.</v>
      </c>
      <c r="I19" s="8" t="str">
        <f>+'01-FR-03 POA INSTITUCIONAL'!H86</f>
        <v xml:space="preserve">Porcentaje de contratos en la modalidad de selección abreviada de subasta inversa, licitación pública y concurso de méritos elaborados en los tiempos óptimos </v>
      </c>
      <c r="J19" s="214" t="s">
        <v>659</v>
      </c>
      <c r="K19" s="201" t="s">
        <v>660</v>
      </c>
      <c r="L19" s="219" t="s">
        <v>661</v>
      </c>
      <c r="M19" s="220" t="s">
        <v>433</v>
      </c>
      <c r="N19" s="220" t="s">
        <v>662</v>
      </c>
      <c r="O19" s="215" t="s">
        <v>663</v>
      </c>
      <c r="P19" s="216">
        <v>0</v>
      </c>
      <c r="Q19" s="216"/>
      <c r="R19" s="216">
        <v>0</v>
      </c>
      <c r="S19" s="216"/>
      <c r="T19" s="216">
        <v>0</v>
      </c>
      <c r="U19" s="216"/>
      <c r="V19" s="255">
        <f>IFERROR(ROUNDDOWN(AVERAGE($R19),3),0)</f>
        <v>0</v>
      </c>
      <c r="W19" s="255">
        <f t="shared" ref="W19" si="16">IFERROR(ROUNDDOWN(AVERAGE($Q19,$S19,$U19),3),0)</f>
        <v>0</v>
      </c>
      <c r="X19" s="216">
        <v>0.9</v>
      </c>
      <c r="Y19" s="216"/>
      <c r="Z19" s="216">
        <v>0</v>
      </c>
      <c r="AA19" s="216"/>
      <c r="AB19" s="216">
        <v>0.9</v>
      </c>
      <c r="AC19" s="216"/>
      <c r="AD19" s="255">
        <f>IFERROR(ROUNDDOWN(AVERAGE($X19,$AB19),3),0)</f>
        <v>0.9</v>
      </c>
      <c r="AE19" s="255">
        <f>IFERROR(ROUNDDOWN(AVERAGE($Y19,$AA19,$AC19),3),0)</f>
        <v>0</v>
      </c>
      <c r="AF19" s="216">
        <v>0</v>
      </c>
      <c r="AG19" s="216"/>
      <c r="AH19" s="216">
        <v>0</v>
      </c>
      <c r="AI19" s="216"/>
      <c r="AJ19" s="216">
        <v>0</v>
      </c>
      <c r="AK19" s="217"/>
      <c r="AL19" s="255">
        <f t="shared" ref="AL19" si="17">IFERROR(ROUNDDOWN(AVERAGE($AF19,$AH19,$AJ19),3),0)</f>
        <v>0</v>
      </c>
      <c r="AM19" s="255">
        <f t="shared" si="2"/>
        <v>0</v>
      </c>
      <c r="AN19" s="216">
        <v>0.9</v>
      </c>
      <c r="AO19" s="216"/>
      <c r="AP19" s="216">
        <v>0.9</v>
      </c>
      <c r="AQ19" s="216"/>
      <c r="AR19" s="216">
        <v>0</v>
      </c>
      <c r="AS19" s="216"/>
      <c r="AT19" s="38">
        <f>IFERROR(AVERAGE(AN19,AP19),0)</f>
        <v>0.9</v>
      </c>
      <c r="AU19" s="38">
        <f>IFERROR(ROUNDDOWN(AVERAGE(AO19,AQ19),3),0)</f>
        <v>0</v>
      </c>
      <c r="AV19" s="38">
        <f>IFERROR(AVERAGE(X19,AB19,AN19,AP19),0)</f>
        <v>0.9</v>
      </c>
      <c r="AW19" s="248">
        <f t="shared" si="3"/>
        <v>0</v>
      </c>
      <c r="AX19" s="248">
        <f t="shared" si="4"/>
        <v>0</v>
      </c>
      <c r="AY19" s="248">
        <f t="shared" si="5"/>
        <v>0</v>
      </c>
      <c r="AZ19" s="248">
        <f t="shared" si="6"/>
        <v>0</v>
      </c>
      <c r="BA19" s="13">
        <f t="shared" si="7"/>
        <v>0</v>
      </c>
      <c r="BB19" s="13">
        <f t="shared" si="8"/>
        <v>0</v>
      </c>
      <c r="BC19" s="13">
        <f t="shared" si="9"/>
        <v>0</v>
      </c>
      <c r="BD19" s="13">
        <f t="shared" si="10"/>
        <v>0</v>
      </c>
      <c r="BE19" s="13">
        <f t="shared" si="11"/>
        <v>0</v>
      </c>
      <c r="BF19" s="13">
        <f t="shared" si="12"/>
        <v>0</v>
      </c>
      <c r="BG19" s="13">
        <f t="shared" si="13"/>
        <v>0</v>
      </c>
      <c r="BH19" s="13">
        <f t="shared" si="14"/>
        <v>0</v>
      </c>
    </row>
    <row r="20" spans="2:60" ht="22.8">
      <c r="B20" s="419"/>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20"/>
      <c r="AW20" s="479"/>
      <c r="AX20" s="501" t="s">
        <v>19</v>
      </c>
      <c r="AY20" s="502"/>
      <c r="AZ20" s="502"/>
      <c r="BA20" s="25">
        <f t="shared" ref="BA20:BH20" si="18">AVERAGE(BA16:BA16)</f>
        <v>0</v>
      </c>
      <c r="BB20" s="25">
        <f t="shared" si="18"/>
        <v>0</v>
      </c>
      <c r="BC20" s="25">
        <f t="shared" si="18"/>
        <v>0</v>
      </c>
      <c r="BD20" s="25">
        <f t="shared" si="18"/>
        <v>0</v>
      </c>
      <c r="BE20" s="25">
        <f t="shared" si="18"/>
        <v>0</v>
      </c>
      <c r="BF20" s="25">
        <f t="shared" si="18"/>
        <v>0</v>
      </c>
      <c r="BG20" s="25">
        <f t="shared" si="18"/>
        <v>0</v>
      </c>
      <c r="BH20" s="25">
        <f t="shared" si="18"/>
        <v>0</v>
      </c>
    </row>
    <row r="21" spans="2:60">
      <c r="B21" s="458"/>
      <c r="C21" s="458"/>
      <c r="D21" s="458"/>
      <c r="E21" s="458"/>
      <c r="F21" s="458"/>
      <c r="G21" s="458"/>
      <c r="H21" s="166"/>
      <c r="I21" s="167"/>
      <c r="J21" s="167"/>
      <c r="K21" s="167"/>
      <c r="L21" s="167"/>
      <c r="M21" s="167"/>
      <c r="N21" s="167"/>
      <c r="O21" s="167"/>
    </row>
    <row r="22" spans="2:60">
      <c r="B22" s="167"/>
      <c r="C22" s="167"/>
      <c r="D22" s="480"/>
      <c r="E22" s="480"/>
      <c r="F22" s="480"/>
      <c r="G22" s="480"/>
      <c r="H22" s="480"/>
      <c r="I22" s="480"/>
      <c r="J22" s="480"/>
      <c r="K22" s="480"/>
      <c r="L22" s="480"/>
      <c r="M22" s="480"/>
      <c r="N22" s="480"/>
      <c r="O22" s="480"/>
    </row>
    <row r="23" spans="2:60" ht="15.6" customHeight="1">
      <c r="B23" s="28" t="s">
        <v>26</v>
      </c>
      <c r="C23" s="168">
        <v>44224</v>
      </c>
      <c r="D23" s="169"/>
      <c r="E23" s="472" t="s">
        <v>50</v>
      </c>
      <c r="F23" s="464" t="s">
        <v>789</v>
      </c>
      <c r="G23" s="465"/>
      <c r="H23" s="465"/>
      <c r="I23" s="465"/>
      <c r="J23" s="466"/>
      <c r="K23" s="170"/>
      <c r="L23" s="477"/>
      <c r="M23" s="477"/>
      <c r="N23" s="477"/>
      <c r="O23" s="478"/>
    </row>
    <row r="24" spans="2:60" ht="15.6">
      <c r="B24" s="167"/>
      <c r="C24" s="167"/>
      <c r="D24" s="170"/>
      <c r="E24" s="472"/>
      <c r="F24" s="467"/>
      <c r="G24" s="468"/>
      <c r="H24" s="468"/>
      <c r="I24" s="468"/>
      <c r="J24" s="469"/>
      <c r="K24" s="167"/>
      <c r="L24" s="167"/>
      <c r="M24" s="167"/>
      <c r="N24" s="167"/>
      <c r="O24" s="167"/>
    </row>
    <row r="25" spans="2:60" ht="15.6">
      <c r="B25" s="28" t="s">
        <v>49</v>
      </c>
      <c r="C25" s="168">
        <v>44369</v>
      </c>
      <c r="D25" s="167"/>
      <c r="E25" s="167"/>
      <c r="F25" s="167"/>
      <c r="I25" s="221"/>
      <c r="J25" s="221"/>
      <c r="K25" s="222"/>
      <c r="L25" s="222"/>
      <c r="M25" s="167"/>
      <c r="N25" s="167"/>
      <c r="O25" s="167"/>
    </row>
    <row r="26" spans="2:60">
      <c r="B26" s="167"/>
      <c r="C26" s="167"/>
      <c r="D26" s="167"/>
      <c r="E26" s="167"/>
      <c r="F26" s="167"/>
      <c r="I26" s="221"/>
      <c r="J26" s="221"/>
      <c r="K26" s="222"/>
      <c r="L26" s="222"/>
      <c r="M26" s="167"/>
      <c r="N26" s="167"/>
      <c r="O26" s="167"/>
    </row>
    <row r="27" spans="2:60" ht="15.6">
      <c r="B27" s="28" t="s">
        <v>49</v>
      </c>
      <c r="C27" s="29">
        <v>44581</v>
      </c>
      <c r="D27" s="167"/>
      <c r="E27" s="167"/>
      <c r="F27" s="167"/>
      <c r="I27" s="221"/>
      <c r="J27" s="221"/>
      <c r="K27" s="222"/>
      <c r="L27" s="222"/>
      <c r="M27" s="167"/>
      <c r="N27" s="167"/>
      <c r="O27" s="167"/>
    </row>
    <row r="28" spans="2:60" ht="13.5" customHeight="1">
      <c r="B28" s="144"/>
      <c r="C28" s="256"/>
      <c r="D28" s="144"/>
      <c r="E28" s="144"/>
      <c r="F28" s="144"/>
      <c r="K28" s="157"/>
      <c r="L28" s="157"/>
      <c r="M28" s="157"/>
      <c r="N28" s="157"/>
      <c r="O28" s="157"/>
    </row>
    <row r="29" spans="2:60" ht="20.25" customHeight="1">
      <c r="B29" s="28" t="s">
        <v>49</v>
      </c>
      <c r="C29" s="29">
        <v>44953</v>
      </c>
      <c r="D29" s="144"/>
      <c r="E29" s="144"/>
      <c r="F29" s="144"/>
      <c r="K29" s="157"/>
      <c r="L29" s="157"/>
      <c r="M29" s="157"/>
      <c r="N29" s="157"/>
      <c r="O29" s="157"/>
    </row>
    <row r="30" spans="2:60">
      <c r="B30" s="167"/>
      <c r="C30" s="167"/>
      <c r="D30" s="167"/>
      <c r="E30" s="167"/>
      <c r="F30" s="167"/>
      <c r="I30" s="221"/>
      <c r="J30" s="221"/>
      <c r="K30" s="222"/>
      <c r="L30" s="222"/>
      <c r="M30" s="167"/>
      <c r="N30" s="167"/>
      <c r="O30" s="167"/>
    </row>
    <row r="31" spans="2:60">
      <c r="B31" s="144" t="s">
        <v>646</v>
      </c>
      <c r="C31" s="167"/>
      <c r="D31" s="167"/>
      <c r="E31" s="167"/>
      <c r="F31" s="167"/>
      <c r="G31" s="166"/>
      <c r="H31" s="166"/>
      <c r="I31" s="573"/>
      <c r="J31" s="573"/>
      <c r="K31" s="573"/>
      <c r="L31" s="573"/>
      <c r="M31" s="361"/>
      <c r="N31" s="361"/>
      <c r="O31" s="361"/>
    </row>
    <row r="32" spans="2:60">
      <c r="B32" s="167"/>
      <c r="C32" s="167"/>
      <c r="D32" s="167"/>
      <c r="E32" s="167"/>
      <c r="F32" s="167"/>
      <c r="G32" s="166"/>
      <c r="H32" s="166"/>
      <c r="I32" s="222"/>
      <c r="J32" s="222"/>
      <c r="K32" s="223"/>
      <c r="L32" s="222"/>
      <c r="M32" s="167"/>
      <c r="N32" s="167"/>
      <c r="O32" s="167"/>
    </row>
    <row r="33" spans="2:15">
      <c r="B33" s="167"/>
      <c r="C33" s="167"/>
      <c r="D33" s="167"/>
      <c r="E33" s="167"/>
      <c r="F33" s="167"/>
      <c r="G33" s="166"/>
      <c r="H33" s="166"/>
      <c r="I33" s="573"/>
      <c r="J33" s="573"/>
      <c r="K33" s="573"/>
      <c r="L33" s="573"/>
      <c r="M33" s="361"/>
      <c r="N33" s="361"/>
      <c r="O33" s="361"/>
    </row>
    <row r="34" spans="2:15">
      <c r="B34" s="167"/>
      <c r="C34" s="167"/>
      <c r="D34" s="167"/>
      <c r="E34" s="167"/>
      <c r="F34" s="167"/>
      <c r="G34" s="166"/>
      <c r="H34" s="166"/>
      <c r="I34" s="222"/>
      <c r="J34" s="222"/>
      <c r="K34" s="223"/>
      <c r="L34" s="222"/>
      <c r="M34" s="167"/>
      <c r="N34" s="167"/>
      <c r="O34" s="167"/>
    </row>
    <row r="35" spans="2:15">
      <c r="B35" s="167"/>
      <c r="C35" s="167"/>
      <c r="D35" s="167"/>
      <c r="E35" s="167"/>
      <c r="F35" s="167"/>
      <c r="G35" s="166"/>
      <c r="H35" s="166"/>
      <c r="I35" s="573"/>
      <c r="J35" s="573"/>
      <c r="K35" s="573"/>
      <c r="L35" s="573"/>
      <c r="M35" s="361"/>
      <c r="N35" s="361"/>
      <c r="O35" s="361"/>
    </row>
    <row r="36" spans="2:15">
      <c r="I36" s="221"/>
      <c r="J36" s="221"/>
      <c r="K36" s="221"/>
      <c r="L36" s="221"/>
    </row>
    <row r="37" spans="2:15">
      <c r="I37" s="221"/>
      <c r="J37" s="221"/>
      <c r="K37" s="221"/>
      <c r="L37" s="221"/>
    </row>
    <row r="38" spans="2:15">
      <c r="I38" s="221"/>
      <c r="J38" s="221"/>
      <c r="K38" s="221"/>
      <c r="L38" s="221"/>
    </row>
    <row r="39" spans="2:15">
      <c r="I39" s="221"/>
      <c r="J39" s="221"/>
      <c r="K39" s="221"/>
      <c r="L39" s="221"/>
    </row>
  </sheetData>
  <sheetProtection algorithmName="SHA-512" hashValue="pSdXFirwJjS+GJj6CxhI6qg0TDS5i7nMmzhMT8O2U/j0cDo/h7DXU9SQbc1unp+yP5XFsFHKpo8qZY5dAxkNUA==" saltValue="0Xcu4RhRempmUbWaBwbuVg==" spinCount="100000" sheet="1" objects="1" scenarios="1"/>
  <mergeCells count="72">
    <mergeCell ref="I35:L35"/>
    <mergeCell ref="AP14:AQ14"/>
    <mergeCell ref="AR14:AS14"/>
    <mergeCell ref="AT14:AU14"/>
    <mergeCell ref="B20:AW20"/>
    <mergeCell ref="M12:M15"/>
    <mergeCell ref="G12:G15"/>
    <mergeCell ref="E23:E24"/>
    <mergeCell ref="L23:O23"/>
    <mergeCell ref="I31:L31"/>
    <mergeCell ref="I33:L33"/>
    <mergeCell ref="B16:B19"/>
    <mergeCell ref="C16:C19"/>
    <mergeCell ref="E17:E19"/>
    <mergeCell ref="P12:AU12"/>
    <mergeCell ref="AL14:AM14"/>
    <mergeCell ref="AN14:AO14"/>
    <mergeCell ref="N12:N15"/>
    <mergeCell ref="O12:O15"/>
    <mergeCell ref="H12:H15"/>
    <mergeCell ref="I12:I15"/>
    <mergeCell ref="J12:J15"/>
    <mergeCell ref="K12:K15"/>
    <mergeCell ref="L12:L15"/>
    <mergeCell ref="BG13:BG15"/>
    <mergeCell ref="BH13:BH15"/>
    <mergeCell ref="P14:Q14"/>
    <mergeCell ref="R14:S14"/>
    <mergeCell ref="T14:U14"/>
    <mergeCell ref="V14:W14"/>
    <mergeCell ref="X14:Y14"/>
    <mergeCell ref="Z14:AA14"/>
    <mergeCell ref="BD13:BD15"/>
    <mergeCell ref="AB14:AC14"/>
    <mergeCell ref="BA13:BA15"/>
    <mergeCell ref="AV12:AV15"/>
    <mergeCell ref="AW12:AZ12"/>
    <mergeCell ref="BA12:BD12"/>
    <mergeCell ref="AD14:AE14"/>
    <mergeCell ref="AF14:AG14"/>
    <mergeCell ref="BG6:BH6"/>
    <mergeCell ref="AW7:BA7"/>
    <mergeCell ref="C8:D8"/>
    <mergeCell ref="C10:D10"/>
    <mergeCell ref="B12:B15"/>
    <mergeCell ref="C12:C15"/>
    <mergeCell ref="D12:D15"/>
    <mergeCell ref="E12:E15"/>
    <mergeCell ref="BE12:BH12"/>
    <mergeCell ref="P13:W13"/>
    <mergeCell ref="X13:AE13"/>
    <mergeCell ref="AF13:AM13"/>
    <mergeCell ref="BB13:BB15"/>
    <mergeCell ref="BC13:BC15"/>
    <mergeCell ref="AN13:AU13"/>
    <mergeCell ref="AW13:AW15"/>
    <mergeCell ref="F12:F15"/>
    <mergeCell ref="F23:J24"/>
    <mergeCell ref="D17:D19"/>
    <mergeCell ref="C9:D9"/>
    <mergeCell ref="B2:B6"/>
    <mergeCell ref="C2:BF6"/>
    <mergeCell ref="AX13:AX15"/>
    <mergeCell ref="AY13:AY15"/>
    <mergeCell ref="AZ13:AZ15"/>
    <mergeCell ref="BE13:BE15"/>
    <mergeCell ref="BF13:BF15"/>
    <mergeCell ref="AX20:AZ20"/>
    <mergeCell ref="D22:O22"/>
    <mergeCell ref="B21:G21"/>
    <mergeCell ref="AH14:AI14"/>
    <mergeCell ref="AJ14:AK14"/>
  </mergeCells>
  <conditionalFormatting sqref="BA16:BD16">
    <cfRule type="cellIs" dxfId="47" priority="19" operator="between">
      <formula>0.7</formula>
      <formula>1</formula>
    </cfRule>
    <cfRule type="cellIs" dxfId="46" priority="20" operator="between">
      <formula>0.51</formula>
      <formula>0.69</formula>
    </cfRule>
    <cfRule type="cellIs" dxfId="45" priority="21" operator="between">
      <formula>0</formula>
      <formula>0.5</formula>
    </cfRule>
  </conditionalFormatting>
  <conditionalFormatting sqref="BE16:BH16">
    <cfRule type="cellIs" dxfId="44" priority="13" operator="between">
      <formula>0.7</formula>
      <formula>1</formula>
    </cfRule>
    <cfRule type="cellIs" dxfId="43" priority="14" operator="between">
      <formula>0.51</formula>
      <formula>0.69</formula>
    </cfRule>
    <cfRule type="cellIs" dxfId="42" priority="15" operator="between">
      <formula>0</formula>
      <formula>0.5</formula>
    </cfRule>
  </conditionalFormatting>
  <conditionalFormatting sqref="BA17:BD19">
    <cfRule type="cellIs" dxfId="41" priority="4" operator="between">
      <formula>0.7</formula>
      <formula>1</formula>
    </cfRule>
    <cfRule type="cellIs" dxfId="40" priority="5" operator="between">
      <formula>0.51</formula>
      <formula>0.69</formula>
    </cfRule>
    <cfRule type="cellIs" dxfId="39" priority="6" operator="between">
      <formula>0</formula>
      <formula>0.5</formula>
    </cfRule>
  </conditionalFormatting>
  <conditionalFormatting sqref="BE17:BH19">
    <cfRule type="cellIs" dxfId="38" priority="1" operator="between">
      <formula>0.7</formula>
      <formula>1</formula>
    </cfRule>
    <cfRule type="cellIs" dxfId="37" priority="2" operator="between">
      <formula>0.51</formula>
      <formula>0.69</formula>
    </cfRule>
    <cfRule type="cellIs" dxfId="36"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66FF33"/>
  </sheetPr>
  <dimension ref="B1:BH33"/>
  <sheetViews>
    <sheetView showGridLines="0" topLeftCell="A13" zoomScale="70" zoomScaleNormal="70" workbookViewId="0">
      <selection activeCell="AS19" sqref="AS19"/>
    </sheetView>
  </sheetViews>
  <sheetFormatPr baseColWidth="10" defaultColWidth="17.33203125" defaultRowHeight="15" customHeight="1"/>
  <cols>
    <col min="1" max="1" width="4.33203125" style="84" customWidth="1"/>
    <col min="2" max="2" width="50.44140625" style="82" customWidth="1"/>
    <col min="3" max="3" width="33.33203125" style="82" customWidth="1"/>
    <col min="4" max="4" width="49.6640625" style="82" customWidth="1"/>
    <col min="5" max="6" width="28.33203125" style="82" customWidth="1"/>
    <col min="7" max="7" width="23.33203125" style="83" customWidth="1"/>
    <col min="8" max="8" width="29.33203125" style="83" customWidth="1"/>
    <col min="9" max="9" width="27.44140625" style="82" customWidth="1"/>
    <col min="10" max="10" width="31.88671875" style="82" customWidth="1"/>
    <col min="11" max="11" width="55.88671875" style="82" customWidth="1"/>
    <col min="12" max="12" width="48.44140625" style="82" customWidth="1"/>
    <col min="13" max="14" width="28.5546875" style="82" customWidth="1"/>
    <col min="15" max="15" width="50" style="82" customWidth="1"/>
    <col min="16" max="47" width="15.88671875" style="84" customWidth="1"/>
    <col min="48" max="48" width="24.5546875" style="84" customWidth="1"/>
    <col min="49" max="49" width="22.88671875" style="84" customWidth="1"/>
    <col min="50" max="50" width="19.33203125" style="84" customWidth="1"/>
    <col min="51" max="51" width="18.44140625" style="84" customWidth="1"/>
    <col min="52" max="52" width="19.44140625" style="84" customWidth="1"/>
    <col min="53" max="53" width="23.33203125" style="84" customWidth="1"/>
    <col min="54" max="55" width="25.109375" style="84" customWidth="1"/>
    <col min="56" max="56" width="26.6640625" style="84" customWidth="1"/>
    <col min="57" max="57" width="26.33203125" style="84" customWidth="1"/>
    <col min="58" max="58" width="26.5546875" style="84" customWidth="1"/>
    <col min="59" max="59" width="26.33203125" style="84" customWidth="1"/>
    <col min="60" max="60" width="27.33203125" style="84" customWidth="1"/>
    <col min="61" max="16384" width="17.33203125" style="84"/>
  </cols>
  <sheetData>
    <row r="1" spans="2:60" ht="15.6" thickBot="1"/>
    <row r="2" spans="2:60" ht="15.6" customHeight="1">
      <c r="B2" s="45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145" t="s">
        <v>31</v>
      </c>
      <c r="BH2" s="146"/>
    </row>
    <row r="3" spans="2:60" ht="15.6" customHeight="1">
      <c r="B3" s="45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0" ht="15" customHeight="1">
      <c r="B4" s="45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624</v>
      </c>
    </row>
    <row r="5" spans="2:60" ht="15.6" customHeight="1">
      <c r="B5" s="45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149" t="s">
        <v>30</v>
      </c>
      <c r="BH5" s="150"/>
    </row>
    <row r="6" spans="2:60" ht="15.6" customHeight="1" thickBot="1">
      <c r="B6" s="45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0">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302"/>
      <c r="BC7" s="302"/>
      <c r="BD7" s="302"/>
      <c r="BE7" s="87"/>
      <c r="BF7" s="87"/>
    </row>
    <row r="8" spans="2:60" ht="21">
      <c r="B8" s="151" t="s">
        <v>45</v>
      </c>
      <c r="C8" s="530" t="s">
        <v>94</v>
      </c>
      <c r="D8" s="530"/>
      <c r="E8" s="152"/>
      <c r="F8" s="152"/>
      <c r="G8" s="152"/>
      <c r="H8" s="152"/>
      <c r="I8" s="152"/>
      <c r="J8" s="152"/>
      <c r="K8" s="152"/>
      <c r="L8" s="152"/>
      <c r="M8" s="152"/>
      <c r="N8" s="152"/>
      <c r="O8" s="152"/>
      <c r="AW8" s="302"/>
      <c r="AX8" s="302"/>
      <c r="AY8" s="302"/>
      <c r="AZ8" s="302"/>
      <c r="BA8" s="302"/>
      <c r="BB8" s="302"/>
      <c r="BC8" s="302"/>
      <c r="BD8" s="302"/>
    </row>
    <row r="9" spans="2:60" ht="83.25" customHeight="1">
      <c r="B9" s="151" t="s">
        <v>34</v>
      </c>
      <c r="C9" s="497" t="s">
        <v>485</v>
      </c>
      <c r="D9" s="498"/>
      <c r="E9" s="152"/>
      <c r="F9" s="152"/>
      <c r="G9" s="152"/>
      <c r="H9" s="152"/>
      <c r="I9" s="152"/>
      <c r="J9" s="152"/>
      <c r="K9" s="152"/>
      <c r="L9" s="152"/>
      <c r="M9" s="152"/>
      <c r="N9" s="152"/>
      <c r="O9" s="152"/>
      <c r="AW9" s="302"/>
      <c r="AX9" s="302"/>
      <c r="AY9" s="302"/>
      <c r="AZ9" s="302"/>
      <c r="BA9" s="302"/>
      <c r="BB9" s="302"/>
      <c r="BC9" s="302"/>
      <c r="BD9" s="302"/>
    </row>
    <row r="10" spans="2:60" ht="24.6">
      <c r="B10" s="151" t="s">
        <v>100</v>
      </c>
      <c r="C10" s="499">
        <v>2023</v>
      </c>
      <c r="D10" s="500"/>
      <c r="E10" s="152"/>
      <c r="F10" s="152"/>
      <c r="G10" s="152"/>
      <c r="H10" s="152"/>
      <c r="I10" s="152"/>
      <c r="J10" s="152"/>
      <c r="K10" s="152"/>
      <c r="L10" s="152"/>
      <c r="M10" s="152"/>
      <c r="N10" s="152"/>
      <c r="O10" s="152"/>
      <c r="AW10" s="302"/>
      <c r="AX10" s="302"/>
      <c r="AY10" s="302"/>
      <c r="AZ10" s="302"/>
      <c r="BA10" s="302"/>
      <c r="BB10" s="302"/>
      <c r="BC10" s="302"/>
      <c r="BD10" s="302"/>
    </row>
    <row r="11" spans="2:60">
      <c r="B11" s="85"/>
      <c r="C11" s="85"/>
      <c r="D11" s="85"/>
      <c r="E11" s="85"/>
      <c r="F11" s="85"/>
      <c r="G11" s="86"/>
      <c r="H11" s="86"/>
      <c r="I11" s="85"/>
      <c r="J11" s="85"/>
      <c r="K11" s="85"/>
      <c r="L11" s="85"/>
      <c r="M11" s="85"/>
      <c r="N11" s="85"/>
      <c r="O11" s="85"/>
      <c r="AW11" s="302"/>
      <c r="AX11" s="302"/>
      <c r="AY11" s="302"/>
      <c r="AZ11" s="302"/>
      <c r="BA11" s="302"/>
      <c r="BB11" s="302"/>
      <c r="BC11" s="302"/>
      <c r="BD11" s="302"/>
    </row>
    <row r="12" spans="2:60" ht="25.95"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61</v>
      </c>
      <c r="AW12" s="503" t="s">
        <v>648</v>
      </c>
      <c r="AX12" s="504"/>
      <c r="AY12" s="504"/>
      <c r="AZ12" s="505"/>
      <c r="BA12" s="518" t="s">
        <v>649</v>
      </c>
      <c r="BB12" s="519"/>
      <c r="BC12" s="519"/>
      <c r="BD12" s="520"/>
      <c r="BE12" s="512" t="s">
        <v>650</v>
      </c>
      <c r="BF12" s="513"/>
      <c r="BG12" s="513"/>
      <c r="BH12" s="514"/>
    </row>
    <row r="13" spans="2:60" ht="15.6">
      <c r="B13" s="422"/>
      <c r="C13" s="422"/>
      <c r="D13" s="509"/>
      <c r="E13" s="422"/>
      <c r="F13" s="42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118</v>
      </c>
      <c r="AX13" s="506" t="s">
        <v>22</v>
      </c>
      <c r="AY13" s="506" t="s">
        <v>119</v>
      </c>
      <c r="AZ13" s="506" t="s">
        <v>120</v>
      </c>
      <c r="BA13" s="521" t="s">
        <v>118</v>
      </c>
      <c r="BB13" s="521" t="s">
        <v>121</v>
      </c>
      <c r="BC13" s="521" t="s">
        <v>122</v>
      </c>
      <c r="BD13" s="521" t="s">
        <v>123</v>
      </c>
      <c r="BE13" s="515" t="s">
        <v>21</v>
      </c>
      <c r="BF13" s="515" t="s">
        <v>22</v>
      </c>
      <c r="BG13" s="515" t="s">
        <v>23</v>
      </c>
      <c r="BH13" s="515" t="s">
        <v>24</v>
      </c>
    </row>
    <row r="14" spans="2:60" ht="15.6">
      <c r="B14" s="422"/>
      <c r="C14" s="422"/>
      <c r="D14" s="509"/>
      <c r="E14" s="422"/>
      <c r="F14" s="42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2:60" ht="13.2" customHeight="1">
      <c r="B15" s="422"/>
      <c r="C15" s="422"/>
      <c r="D15" s="509"/>
      <c r="E15" s="422"/>
      <c r="F15" s="422"/>
      <c r="G15" s="422"/>
      <c r="H15" s="422"/>
      <c r="I15" s="422"/>
      <c r="J15" s="422"/>
      <c r="K15" s="422"/>
      <c r="L15" s="422"/>
      <c r="M15" s="422"/>
      <c r="N15" s="422"/>
      <c r="O15" s="422"/>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86"/>
      <c r="AW15" s="508"/>
      <c r="AX15" s="508"/>
      <c r="AY15" s="508"/>
      <c r="AZ15" s="508"/>
      <c r="BA15" s="523"/>
      <c r="BB15" s="523"/>
      <c r="BC15" s="523"/>
      <c r="BD15" s="523"/>
      <c r="BE15" s="517"/>
      <c r="BF15" s="517"/>
      <c r="BG15" s="517"/>
      <c r="BH15" s="517"/>
    </row>
    <row r="16" spans="2:60" ht="135">
      <c r="B16" s="574"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74" t="str">
        <f>+'01-FR-03 POA INSTITUCIONAL'!C69</f>
        <v>4.4. Implementar el 100% de las acciones necesarias para la modernización de la gestión institucional a través de los procesos de apoyo, que permita una mejor prestación del servicio.</v>
      </c>
      <c r="D16" s="296" t="str">
        <f>+'01-FR-03 POA INSTITUCIONAL'!D75</f>
        <v>4.4.7 Realizar el 95% del reparto, dentro de un término no superior a tres (3) días hábiles, de las comunicaciones oficiales institucionales recibidas por el Grupo de Correspondencia.</v>
      </c>
      <c r="E16" s="14">
        <f>+'01-FR-03 POA INSTITUCIONAL'!E75</f>
        <v>0.05</v>
      </c>
      <c r="F16" s="107">
        <f>+'01-FR-03 POA INSTITUCIONAL'!F75</f>
        <v>0.95</v>
      </c>
      <c r="G16" s="107">
        <f>+'01-FR-03 POA INSTITUCIONAL'!M75</f>
        <v>0.95</v>
      </c>
      <c r="H16" s="304" t="str">
        <f>+'01-FR-03 POA INSTITUCIONAL'!G75</f>
        <v>S.I.</v>
      </c>
      <c r="I16" s="304" t="str">
        <f>+'01-FR-03 POA INSTITUCIONAL'!H75</f>
        <v>Porcentaje de Comunicaciones oficiales con reparto realizado dentro de los 3 días hábiles desde su radicación</v>
      </c>
      <c r="J16" s="153" t="s">
        <v>651</v>
      </c>
      <c r="K16" s="173" t="s">
        <v>653</v>
      </c>
      <c r="L16" s="155" t="s">
        <v>652</v>
      </c>
      <c r="M16" s="155" t="s">
        <v>470</v>
      </c>
      <c r="N16" s="162" t="s">
        <v>471</v>
      </c>
      <c r="O16" s="30" t="str">
        <f>+'01-FR-03 POA INSTITUCIONAL'!J75</f>
        <v>Subdirección de Gestión Documental y Recursos Físicos - Grupo de Correspondencia</v>
      </c>
      <c r="P16" s="355">
        <v>0.95</v>
      </c>
      <c r="Q16" s="282"/>
      <c r="R16" s="355">
        <v>0.95</v>
      </c>
      <c r="S16" s="282"/>
      <c r="T16" s="355">
        <v>0.95</v>
      </c>
      <c r="U16" s="282"/>
      <c r="V16" s="283">
        <f>IFERROR(AVERAGE(P16,R16,T16),0)</f>
        <v>0.94999999999999984</v>
      </c>
      <c r="W16" s="283">
        <f>IFERROR(AVERAGE(Q16,S16,U16),0)</f>
        <v>0</v>
      </c>
      <c r="X16" s="355">
        <v>0.95</v>
      </c>
      <c r="Y16" s="282"/>
      <c r="Z16" s="355">
        <v>0.95</v>
      </c>
      <c r="AA16" s="282"/>
      <c r="AB16" s="355">
        <v>0.95</v>
      </c>
      <c r="AC16" s="282"/>
      <c r="AD16" s="283">
        <f>IFERROR(AVERAGE(X16,Z16,AB16),0)</f>
        <v>0.94999999999999984</v>
      </c>
      <c r="AE16" s="283">
        <f>IFERROR(AVERAGE(Y16,AA16,AC16),0)</f>
        <v>0</v>
      </c>
      <c r="AF16" s="355">
        <v>0.95</v>
      </c>
      <c r="AG16" s="282"/>
      <c r="AH16" s="355">
        <v>0.95</v>
      </c>
      <c r="AI16" s="282"/>
      <c r="AJ16" s="355">
        <v>0.95</v>
      </c>
      <c r="AK16" s="282"/>
      <c r="AL16" s="283">
        <f>IFERROR(AVERAGE(AF16,AH16,AJ16),0)</f>
        <v>0.94999999999999984</v>
      </c>
      <c r="AM16" s="283">
        <f>IFERROR(AVERAGE(AG16,AI16,AK16),0)</f>
        <v>0</v>
      </c>
      <c r="AN16" s="355">
        <v>0.95</v>
      </c>
      <c r="AO16" s="282"/>
      <c r="AP16" s="355">
        <v>0.95</v>
      </c>
      <c r="AQ16" s="282"/>
      <c r="AR16" s="355">
        <v>0.95</v>
      </c>
      <c r="AS16" s="282"/>
      <c r="AT16" s="283">
        <f>IFERROR(AVERAGE(AN16,AP16,AR16),0)</f>
        <v>0.94999999999999984</v>
      </c>
      <c r="AU16" s="283">
        <f>IFERROR(AVERAGE(AO16,AQ16,AS16),0)</f>
        <v>0</v>
      </c>
      <c r="AV16" s="38">
        <f>IFERROR(AVERAGE(P16,R16,T16,X16,Z16,AB16,AF16,AH16,AJ16,AN16,AP16,AR16),0)</f>
        <v>0.94999999999999984</v>
      </c>
      <c r="AW16" s="248">
        <f>+W16</f>
        <v>0</v>
      </c>
      <c r="AX16" s="248">
        <f>+W16+AE16</f>
        <v>0</v>
      </c>
      <c r="AY16" s="248">
        <f>+W16+AE16+AM16</f>
        <v>0</v>
      </c>
      <c r="AZ16" s="248">
        <f>+W16+AE16+AM16+AU16</f>
        <v>0</v>
      </c>
      <c r="BA16" s="13">
        <f>IF(AND(AW16&gt;0,$AV16&gt;0),AW16/$AV16,0)</f>
        <v>0</v>
      </c>
      <c r="BB16" s="13">
        <f t="shared" ref="BB16:BD19" si="0">IF(AND(AX16&gt;0,$AV16&gt;0),AX16/$AV16,0)</f>
        <v>0</v>
      </c>
      <c r="BC16" s="13">
        <f t="shared" si="0"/>
        <v>0</v>
      </c>
      <c r="BD16" s="13">
        <f t="shared" si="0"/>
        <v>0</v>
      </c>
      <c r="BE16" s="13">
        <f t="shared" ref="BE16:BH19" si="1">(IF(AND(AW16&gt;0,$AV16&gt;0),AW16/$AV16,0))*$E16</f>
        <v>0</v>
      </c>
      <c r="BF16" s="13">
        <f t="shared" si="1"/>
        <v>0</v>
      </c>
      <c r="BG16" s="13">
        <f t="shared" si="1"/>
        <v>0</v>
      </c>
      <c r="BH16" s="13">
        <f t="shared" si="1"/>
        <v>0</v>
      </c>
    </row>
    <row r="17" spans="2:60" ht="165">
      <c r="B17" s="575"/>
      <c r="C17" s="575"/>
      <c r="D17" s="296" t="str">
        <f>+'01-FR-03 POA INSTITUCIONAL'!D76</f>
        <v>4.4.8 Incorporar el 80% al archivo central de las transferencias documentales provenientes de las dependencias, en razón a que cumplen los requisitos exigidos para ello.</v>
      </c>
      <c r="E17" s="14">
        <f>+'01-FR-03 POA INSTITUCIONAL'!E76</f>
        <v>0.05</v>
      </c>
      <c r="F17" s="107">
        <f>+'01-FR-03 POA INSTITUCIONAL'!F76</f>
        <v>0.8</v>
      </c>
      <c r="G17" s="107">
        <f>+'01-FR-03 POA INSTITUCIONAL'!M76</f>
        <v>0.8</v>
      </c>
      <c r="H17" s="304">
        <f>+'01-FR-03 POA INSTITUCIONAL'!G76</f>
        <v>264</v>
      </c>
      <c r="I17" s="304" t="str">
        <f>+'01-FR-03 POA INSTITUCIONAL'!H76</f>
        <v>Porcentaje de documentación incorporada en el archivo central durante la vigencia.</v>
      </c>
      <c r="J17" s="153" t="s">
        <v>487</v>
      </c>
      <c r="K17" s="173" t="s">
        <v>472</v>
      </c>
      <c r="L17" s="155" t="s">
        <v>473</v>
      </c>
      <c r="M17" s="155" t="s">
        <v>470</v>
      </c>
      <c r="N17" s="162" t="s">
        <v>474</v>
      </c>
      <c r="O17" s="30" t="str">
        <f>+'01-FR-03 POA INSTITUCIONAL'!J76</f>
        <v>Subdirección de Gestión Documental y Recursos Físicos - Archivo central</v>
      </c>
      <c r="P17" s="355">
        <v>0.8</v>
      </c>
      <c r="Q17" s="282"/>
      <c r="R17" s="355">
        <v>0.8</v>
      </c>
      <c r="S17" s="282"/>
      <c r="T17" s="355">
        <v>0.8</v>
      </c>
      <c r="U17" s="282"/>
      <c r="V17" s="283">
        <f>IFERROR(AVERAGE(P17,R17,T17),0)</f>
        <v>0.80000000000000016</v>
      </c>
      <c r="W17" s="283">
        <f>IFERROR(AVERAGE(Q17,S17,U17),0)</f>
        <v>0</v>
      </c>
      <c r="X17" s="355">
        <v>0.8</v>
      </c>
      <c r="Y17" s="282"/>
      <c r="Z17" s="355">
        <v>0.8</v>
      </c>
      <c r="AA17" s="282"/>
      <c r="AB17" s="355">
        <v>0.8</v>
      </c>
      <c r="AC17" s="282"/>
      <c r="AD17" s="283">
        <f>IFERROR(AVERAGE(X17,Z17,AB17),0)</f>
        <v>0.80000000000000016</v>
      </c>
      <c r="AE17" s="283">
        <f>IFERROR(AVERAGE(Y17,AA17,AC17),0)</f>
        <v>0</v>
      </c>
      <c r="AF17" s="355">
        <v>0.8</v>
      </c>
      <c r="AG17" s="282"/>
      <c r="AH17" s="355">
        <v>0.8</v>
      </c>
      <c r="AI17" s="282"/>
      <c r="AJ17" s="355">
        <v>0.8</v>
      </c>
      <c r="AK17" s="282"/>
      <c r="AL17" s="283">
        <f>IFERROR(AVERAGE(AF17,AH17,AJ17),0)</f>
        <v>0.80000000000000016</v>
      </c>
      <c r="AM17" s="283">
        <f>IFERROR(AVERAGE(AG17,AI17,AK17),0)</f>
        <v>0</v>
      </c>
      <c r="AN17" s="355">
        <v>0.8</v>
      </c>
      <c r="AO17" s="282"/>
      <c r="AP17" s="355">
        <v>0.8</v>
      </c>
      <c r="AQ17" s="282"/>
      <c r="AR17" s="355">
        <v>0.8</v>
      </c>
      <c r="AS17" s="282"/>
      <c r="AT17" s="283">
        <f>IFERROR(AVERAGE(AN17,AP17,AR17),0)</f>
        <v>0.80000000000000016</v>
      </c>
      <c r="AU17" s="283">
        <f>IFERROR(AVERAGE(AO17,AQ17,AS17),0)</f>
        <v>0</v>
      </c>
      <c r="AV17" s="38">
        <f>IFERROR(AVERAGE(P17,R17,T17,X17,Z17,AB17,AF17,AH17,AJ17,AN17,AP17,AR17),0)</f>
        <v>0.79999999999999993</v>
      </c>
      <c r="AW17" s="248">
        <f t="shared" ref="AW17:AW19" si="2">+W17</f>
        <v>0</v>
      </c>
      <c r="AX17" s="248">
        <f t="shared" ref="AX17:AX19" si="3">+W17+AE17</f>
        <v>0</v>
      </c>
      <c r="AY17" s="248">
        <f t="shared" ref="AY17:AY19" si="4">+W17+AE17+AM17</f>
        <v>0</v>
      </c>
      <c r="AZ17" s="248">
        <f t="shared" ref="AZ17:AZ19" si="5">+W17+AE17+AM17+AU17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150">
      <c r="B18" s="575"/>
      <c r="C18" s="575"/>
      <c r="D18" s="296" t="str">
        <f>+'01-FR-03 POA INSTITUCIONAL'!D77</f>
        <v>4.4.9 Realizar 100 actividades de diseño, actualización o ajuste de los instrumentos archivísticos establecidos por norma.</v>
      </c>
      <c r="E18" s="14">
        <f>+'01-FR-03 POA INSTITUCIONAL'!E77</f>
        <v>0.05</v>
      </c>
      <c r="F18" s="304">
        <f>+'01-FR-03 POA INSTITUCIONAL'!F77</f>
        <v>100</v>
      </c>
      <c r="G18" s="226">
        <f>+'01-FR-03 POA INSTITUCIONAL'!M77</f>
        <v>25</v>
      </c>
      <c r="H18" s="304">
        <f>+'01-FR-03 POA INSTITUCIONAL'!G77</f>
        <v>32</v>
      </c>
      <c r="I18" s="304" t="str">
        <f>+'01-FR-03 POA INSTITUCIONAL'!H77</f>
        <v>Cantidad de actividades realizadas por año para el diseño, actualización o ajuste de los instrumentos archivísticos establecidos por norma</v>
      </c>
      <c r="J18" s="304" t="s">
        <v>475</v>
      </c>
      <c r="K18" s="173" t="s">
        <v>476</v>
      </c>
      <c r="L18" s="155" t="s">
        <v>477</v>
      </c>
      <c r="M18" s="155" t="s">
        <v>470</v>
      </c>
      <c r="N18" s="162" t="s">
        <v>478</v>
      </c>
      <c r="O18" s="30" t="str">
        <f>+'01-FR-03 POA INSTITUCIONAL'!J77</f>
        <v xml:space="preserve">Subdirección de Gestión Documental y Recursos Físicos </v>
      </c>
      <c r="P18" s="282">
        <v>1</v>
      </c>
      <c r="Q18" s="282"/>
      <c r="R18" s="282">
        <v>2</v>
      </c>
      <c r="S18" s="282"/>
      <c r="T18" s="282">
        <v>2.25</v>
      </c>
      <c r="U18" s="282"/>
      <c r="V18" s="284">
        <f>P18+R18+T18</f>
        <v>5.25</v>
      </c>
      <c r="W18" s="284">
        <f>Q18+S18+U18</f>
        <v>0</v>
      </c>
      <c r="X18" s="368">
        <v>2</v>
      </c>
      <c r="Y18" s="368"/>
      <c r="Z18" s="368">
        <v>2.25</v>
      </c>
      <c r="AA18" s="368"/>
      <c r="AB18" s="368">
        <v>2.25</v>
      </c>
      <c r="AC18" s="282"/>
      <c r="AD18" s="284">
        <f>X18+Z18+AB18</f>
        <v>6.5</v>
      </c>
      <c r="AE18" s="284">
        <f>Y18+AA18+AC18</f>
        <v>0</v>
      </c>
      <c r="AF18" s="368">
        <v>2.25</v>
      </c>
      <c r="AG18" s="368"/>
      <c r="AH18" s="368">
        <v>2.25</v>
      </c>
      <c r="AI18" s="368"/>
      <c r="AJ18" s="368">
        <v>2.25</v>
      </c>
      <c r="AK18" s="282"/>
      <c r="AL18" s="284">
        <f>AF18+AH18+AJ18</f>
        <v>6.75</v>
      </c>
      <c r="AM18" s="284">
        <f>AG18+AI18+AK18</f>
        <v>0</v>
      </c>
      <c r="AN18" s="368">
        <v>2.25</v>
      </c>
      <c r="AO18" s="368"/>
      <c r="AP18" s="368">
        <v>2.25</v>
      </c>
      <c r="AQ18" s="368"/>
      <c r="AR18" s="368">
        <v>2</v>
      </c>
      <c r="AS18" s="282"/>
      <c r="AT18" s="284">
        <f>AN18+AP18+AR18</f>
        <v>6.5</v>
      </c>
      <c r="AU18" s="284">
        <f>AO18+AQ18+AS18</f>
        <v>0</v>
      </c>
      <c r="AV18" s="165">
        <f t="shared" ref="AV18:AV19" si="6">V18+AD18+AL18+AT18</f>
        <v>25</v>
      </c>
      <c r="AW18" s="248">
        <f t="shared" si="2"/>
        <v>0</v>
      </c>
      <c r="AX18" s="248">
        <f t="shared" si="3"/>
        <v>0</v>
      </c>
      <c r="AY18" s="248">
        <f t="shared" si="4"/>
        <v>0</v>
      </c>
      <c r="AZ18" s="248">
        <f t="shared" si="5"/>
        <v>0</v>
      </c>
      <c r="BA18" s="13">
        <f t="shared" ref="BA18:BA19" si="7">IF(AND(AW18&gt;0,AV18&gt;0),AW18/AV18,0)</f>
        <v>0</v>
      </c>
      <c r="BB18" s="13">
        <f t="shared" si="0"/>
        <v>0</v>
      </c>
      <c r="BC18" s="13">
        <f t="shared" si="0"/>
        <v>0</v>
      </c>
      <c r="BD18" s="13">
        <f t="shared" si="0"/>
        <v>0</v>
      </c>
      <c r="BE18" s="13">
        <f t="shared" si="1"/>
        <v>0</v>
      </c>
      <c r="BF18" s="13">
        <f t="shared" si="1"/>
        <v>0</v>
      </c>
      <c r="BG18" s="13">
        <f t="shared" si="1"/>
        <v>0</v>
      </c>
      <c r="BH18" s="13">
        <f t="shared" si="1"/>
        <v>0</v>
      </c>
    </row>
    <row r="19" spans="2:60" ht="240">
      <c r="B19" s="529"/>
      <c r="C19" s="529"/>
      <c r="D19" s="296" t="str">
        <f>+'01-FR-03 POA INSTITUCIONAL'!D78</f>
        <v>4.4.10 Realizar 100 actividades de implementación de los instrumentos archivísticos establecidos por norma, y de las herramientas de apoyo a la gestión documental.</v>
      </c>
      <c r="E19" s="14">
        <f>+'01-FR-03 POA INSTITUCIONAL'!E78</f>
        <v>0.05</v>
      </c>
      <c r="F19" s="304">
        <f>+'01-FR-03 POA INSTITUCIONAL'!F78</f>
        <v>100</v>
      </c>
      <c r="G19" s="226">
        <f>+'01-FR-03 POA INSTITUCIONAL'!M78</f>
        <v>25</v>
      </c>
      <c r="H19" s="304">
        <f>+'01-FR-03 POA INSTITUCIONAL'!G78</f>
        <v>26</v>
      </c>
      <c r="I19" s="304" t="str">
        <f>+'01-FR-03 POA INSTITUCIONAL'!H78</f>
        <v>Cantidad de actividades realizadas por año para implementación de los instrumentos archivísticos establecidos por norma, y de herramientas de apoyo a la gestión documental.</v>
      </c>
      <c r="J19" s="304" t="s">
        <v>479</v>
      </c>
      <c r="K19" s="173" t="s">
        <v>480</v>
      </c>
      <c r="L19" s="155" t="s">
        <v>481</v>
      </c>
      <c r="M19" s="155" t="s">
        <v>482</v>
      </c>
      <c r="N19" s="162" t="s">
        <v>483</v>
      </c>
      <c r="O19" s="30" t="str">
        <f>+'01-FR-03 POA INSTITUCIONAL'!J78</f>
        <v>Subdirección de Gestión Documental y Recursos Físicos
Dirección de Tecnologías de la Información y Comunicaciones</v>
      </c>
      <c r="P19" s="282">
        <v>1</v>
      </c>
      <c r="Q19" s="282"/>
      <c r="R19" s="282">
        <v>2</v>
      </c>
      <c r="S19" s="282"/>
      <c r="T19" s="282">
        <v>2.25</v>
      </c>
      <c r="U19" s="282"/>
      <c r="V19" s="284">
        <f>P19+R19+T19</f>
        <v>5.25</v>
      </c>
      <c r="W19" s="284">
        <f>Q19+S19+U19</f>
        <v>0</v>
      </c>
      <c r="X19" s="368">
        <v>2</v>
      </c>
      <c r="Y19" s="368"/>
      <c r="Z19" s="368">
        <v>2.25</v>
      </c>
      <c r="AA19" s="368"/>
      <c r="AB19" s="368">
        <v>2.25</v>
      </c>
      <c r="AC19" s="282"/>
      <c r="AD19" s="284">
        <f>X19+Z19+AB19</f>
        <v>6.5</v>
      </c>
      <c r="AE19" s="284">
        <f>Y19+AA19+AC19</f>
        <v>0</v>
      </c>
      <c r="AF19" s="368">
        <v>2.25</v>
      </c>
      <c r="AG19" s="368"/>
      <c r="AH19" s="368">
        <v>2.25</v>
      </c>
      <c r="AI19" s="368"/>
      <c r="AJ19" s="368">
        <v>2.25</v>
      </c>
      <c r="AK19" s="282"/>
      <c r="AL19" s="284">
        <f>AF19+AH19+AJ19</f>
        <v>6.75</v>
      </c>
      <c r="AM19" s="284">
        <f>AG19+AI19+AK19</f>
        <v>0</v>
      </c>
      <c r="AN19" s="368">
        <v>2.25</v>
      </c>
      <c r="AO19" s="368"/>
      <c r="AP19" s="368">
        <v>2.25</v>
      </c>
      <c r="AQ19" s="368"/>
      <c r="AR19" s="368">
        <v>2</v>
      </c>
      <c r="AS19" s="282"/>
      <c r="AT19" s="284">
        <f>AN19+AP19+AR19</f>
        <v>6.5</v>
      </c>
      <c r="AU19" s="284">
        <f>AO19+AQ19+AS19</f>
        <v>0</v>
      </c>
      <c r="AV19" s="165">
        <f t="shared" si="6"/>
        <v>25</v>
      </c>
      <c r="AW19" s="248">
        <f t="shared" si="2"/>
        <v>0</v>
      </c>
      <c r="AX19" s="248">
        <f t="shared" si="3"/>
        <v>0</v>
      </c>
      <c r="AY19" s="248">
        <f t="shared" si="4"/>
        <v>0</v>
      </c>
      <c r="AZ19" s="248">
        <f t="shared" si="5"/>
        <v>0</v>
      </c>
      <c r="BA19" s="13">
        <f t="shared" si="7"/>
        <v>0</v>
      </c>
      <c r="BB19" s="13">
        <f t="shared" si="0"/>
        <v>0</v>
      </c>
      <c r="BC19" s="13">
        <f t="shared" si="0"/>
        <v>0</v>
      </c>
      <c r="BD19" s="13">
        <f t="shared" si="0"/>
        <v>0</v>
      </c>
      <c r="BE19" s="13">
        <f t="shared" si="1"/>
        <v>0</v>
      </c>
      <c r="BF19" s="13">
        <f t="shared" si="1"/>
        <v>0</v>
      </c>
      <c r="BG19" s="13">
        <f t="shared" si="1"/>
        <v>0</v>
      </c>
      <c r="BH19" s="13">
        <f t="shared" si="1"/>
        <v>0</v>
      </c>
    </row>
    <row r="20" spans="2:60" ht="22.8">
      <c r="B20" s="419"/>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20"/>
      <c r="AW20" s="479"/>
      <c r="AX20" s="501" t="s">
        <v>19</v>
      </c>
      <c r="AY20" s="502"/>
      <c r="AZ20" s="502"/>
      <c r="BA20" s="25">
        <f t="shared" ref="BA20:BH20" si="8">AVERAGE(BA16:BA19)</f>
        <v>0</v>
      </c>
      <c r="BB20" s="25">
        <f t="shared" si="8"/>
        <v>0</v>
      </c>
      <c r="BC20" s="25">
        <f t="shared" si="8"/>
        <v>0</v>
      </c>
      <c r="BD20" s="25">
        <f t="shared" si="8"/>
        <v>0</v>
      </c>
      <c r="BE20" s="25">
        <f t="shared" si="8"/>
        <v>0</v>
      </c>
      <c r="BF20" s="25">
        <f t="shared" si="8"/>
        <v>0</v>
      </c>
      <c r="BG20" s="25">
        <f t="shared" si="8"/>
        <v>0</v>
      </c>
      <c r="BH20" s="25">
        <f t="shared" si="8"/>
        <v>0</v>
      </c>
    </row>
    <row r="21" spans="2:60">
      <c r="B21" s="458"/>
      <c r="C21" s="458"/>
      <c r="D21" s="458"/>
      <c r="E21" s="458"/>
      <c r="F21" s="458"/>
      <c r="G21" s="458"/>
      <c r="H21" s="166"/>
      <c r="I21" s="167"/>
      <c r="J21" s="167"/>
      <c r="K21" s="167"/>
      <c r="L21" s="167"/>
      <c r="M21" s="167"/>
      <c r="N21" s="167"/>
      <c r="O21" s="167"/>
    </row>
    <row r="22" spans="2:60">
      <c r="B22" s="167"/>
      <c r="C22" s="167"/>
      <c r="D22" s="480"/>
      <c r="E22" s="480"/>
      <c r="F22" s="480"/>
      <c r="G22" s="480"/>
      <c r="H22" s="480"/>
      <c r="I22" s="480"/>
      <c r="J22" s="480"/>
      <c r="K22" s="480"/>
      <c r="L22" s="480"/>
      <c r="M22" s="480"/>
      <c r="N22" s="480"/>
      <c r="O22" s="480"/>
    </row>
    <row r="23" spans="2:60" ht="15.6" customHeight="1">
      <c r="B23" s="28" t="s">
        <v>26</v>
      </c>
      <c r="C23" s="168">
        <v>44224</v>
      </c>
      <c r="D23" s="169"/>
      <c r="E23" s="472" t="s">
        <v>50</v>
      </c>
      <c r="F23" s="464" t="s">
        <v>484</v>
      </c>
      <c r="G23" s="465"/>
      <c r="H23" s="465"/>
      <c r="I23" s="465"/>
      <c r="J23" s="466"/>
      <c r="K23" s="170"/>
      <c r="L23" s="477"/>
      <c r="M23" s="477"/>
      <c r="N23" s="477"/>
      <c r="O23" s="478"/>
    </row>
    <row r="24" spans="2:60" ht="15.6">
      <c r="B24" s="167"/>
      <c r="C24" s="167"/>
      <c r="D24" s="170"/>
      <c r="E24" s="472"/>
      <c r="F24" s="467"/>
      <c r="G24" s="468"/>
      <c r="H24" s="468"/>
      <c r="I24" s="468"/>
      <c r="J24" s="469"/>
      <c r="K24" s="167"/>
      <c r="L24" s="167"/>
      <c r="M24" s="167"/>
      <c r="N24" s="167"/>
      <c r="O24" s="167"/>
    </row>
    <row r="25" spans="2:60" ht="15.6">
      <c r="B25" s="28" t="s">
        <v>49</v>
      </c>
      <c r="C25" s="29">
        <v>44581</v>
      </c>
      <c r="D25" s="167"/>
      <c r="E25" s="167"/>
      <c r="F25" s="167"/>
      <c r="K25" s="167"/>
      <c r="L25" s="167"/>
      <c r="M25" s="167"/>
      <c r="N25" s="167"/>
      <c r="O25" s="167"/>
    </row>
    <row r="26" spans="2:60" ht="13.5" customHeight="1">
      <c r="B26" s="144"/>
      <c r="C26" s="256"/>
      <c r="D26" s="144"/>
      <c r="E26" s="144"/>
      <c r="F26" s="144"/>
      <c r="K26" s="157"/>
      <c r="L26" s="157"/>
      <c r="M26" s="157"/>
      <c r="N26" s="157"/>
      <c r="O26" s="157"/>
    </row>
    <row r="27" spans="2:60" ht="20.25" customHeight="1">
      <c r="B27" s="28" t="s">
        <v>49</v>
      </c>
      <c r="C27" s="29">
        <v>44953</v>
      </c>
      <c r="D27" s="144"/>
      <c r="E27" s="144"/>
      <c r="F27" s="144"/>
      <c r="K27" s="157"/>
      <c r="L27" s="157"/>
      <c r="M27" s="157"/>
      <c r="N27" s="157"/>
      <c r="O27" s="157"/>
    </row>
    <row r="28" spans="2:60">
      <c r="B28" s="167"/>
      <c r="C28" s="167"/>
      <c r="D28" s="167"/>
      <c r="E28" s="167"/>
      <c r="F28" s="167"/>
      <c r="K28" s="167"/>
      <c r="L28" s="167"/>
      <c r="M28" s="167"/>
      <c r="N28" s="167"/>
      <c r="O28" s="167"/>
    </row>
    <row r="29" spans="2:60">
      <c r="B29" s="144" t="s">
        <v>646</v>
      </c>
      <c r="C29" s="167"/>
      <c r="D29" s="167"/>
      <c r="E29" s="167"/>
      <c r="F29" s="167"/>
      <c r="G29" s="166"/>
      <c r="H29" s="166"/>
      <c r="I29" s="476"/>
      <c r="J29" s="476"/>
      <c r="K29" s="476"/>
      <c r="L29" s="476"/>
      <c r="M29" s="300"/>
      <c r="N29" s="300"/>
      <c r="O29" s="300"/>
    </row>
    <row r="30" spans="2:60">
      <c r="B30" s="167"/>
      <c r="C30" s="167"/>
      <c r="D30" s="167"/>
      <c r="E30" s="167"/>
      <c r="F30" s="167"/>
      <c r="G30" s="166"/>
      <c r="H30" s="166"/>
      <c r="I30" s="167"/>
      <c r="J30" s="167"/>
      <c r="K30" s="172"/>
      <c r="L30" s="167"/>
      <c r="M30" s="167"/>
      <c r="N30" s="167"/>
      <c r="O30" s="167"/>
    </row>
    <row r="31" spans="2:60">
      <c r="B31" s="167"/>
      <c r="C31" s="167"/>
      <c r="D31" s="167"/>
      <c r="E31" s="167"/>
      <c r="F31" s="167"/>
      <c r="G31" s="166"/>
      <c r="H31" s="166"/>
      <c r="I31" s="476"/>
      <c r="J31" s="476"/>
      <c r="K31" s="476"/>
      <c r="L31" s="476"/>
      <c r="M31" s="300"/>
      <c r="N31" s="300"/>
      <c r="O31" s="300"/>
    </row>
    <row r="32" spans="2:60">
      <c r="B32" s="167"/>
      <c r="C32" s="167"/>
      <c r="D32" s="167"/>
      <c r="E32" s="167"/>
      <c r="F32" s="167"/>
      <c r="G32" s="166"/>
      <c r="H32" s="166"/>
      <c r="I32" s="167"/>
      <c r="J32" s="167"/>
      <c r="K32" s="172"/>
      <c r="L32" s="167"/>
      <c r="M32" s="167"/>
      <c r="N32" s="167"/>
      <c r="O32" s="167"/>
    </row>
    <row r="33" spans="2:15">
      <c r="B33" s="167"/>
      <c r="C33" s="167"/>
      <c r="D33" s="167"/>
      <c r="E33" s="167"/>
      <c r="F33" s="167"/>
      <c r="G33" s="166"/>
      <c r="H33" s="166"/>
      <c r="I33" s="476"/>
      <c r="J33" s="476"/>
      <c r="K33" s="476"/>
      <c r="L33" s="476"/>
      <c r="M33" s="300"/>
      <c r="N33" s="300"/>
      <c r="O33" s="300"/>
    </row>
  </sheetData>
  <sheetProtection algorithmName="SHA-512" hashValue="gcVObXartHACPLfMUfzKzgR/BoRCi1l+MKk1g0IUidHEYoArIsX7Y7S4n6+XryV4AOyCkM3AMlieS88SnrCiUA==" saltValue="sVW76rYXxFV+aolc0tv9Eg==" spinCount="100000" sheet="1" objects="1" scenarios="1"/>
  <mergeCells count="70">
    <mergeCell ref="I31:L31"/>
    <mergeCell ref="I33:L33"/>
    <mergeCell ref="B21:G21"/>
    <mergeCell ref="AX20:AZ20"/>
    <mergeCell ref="D22:O22"/>
    <mergeCell ref="E23:E24"/>
    <mergeCell ref="L23:O23"/>
    <mergeCell ref="I29:L29"/>
    <mergeCell ref="B20:AW20"/>
    <mergeCell ref="F23:J24"/>
    <mergeCell ref="AN14:AO14"/>
    <mergeCell ref="N12:N15"/>
    <mergeCell ref="O12:O15"/>
    <mergeCell ref="H12:H15"/>
    <mergeCell ref="I12:I15"/>
    <mergeCell ref="J12:J15"/>
    <mergeCell ref="G12:G15"/>
    <mergeCell ref="F12:F15"/>
    <mergeCell ref="B16:B19"/>
    <mergeCell ref="C16:C19"/>
    <mergeCell ref="AL14:AM14"/>
    <mergeCell ref="AD14:AE14"/>
    <mergeCell ref="AF14:AG14"/>
    <mergeCell ref="AH14:AI14"/>
    <mergeCell ref="K12:K15"/>
    <mergeCell ref="L12:L15"/>
    <mergeCell ref="M12:M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C10:D10"/>
    <mergeCell ref="B12:B15"/>
    <mergeCell ref="C12:C15"/>
    <mergeCell ref="D12:D15"/>
    <mergeCell ref="E12:E15"/>
    <mergeCell ref="C9:D9"/>
    <mergeCell ref="B2:B6"/>
    <mergeCell ref="C2:BF6"/>
    <mergeCell ref="BG6:BH6"/>
    <mergeCell ref="AW7:BA7"/>
    <mergeCell ref="C8:D8"/>
  </mergeCells>
  <conditionalFormatting sqref="BA16:BD16 BB17:BD19">
    <cfRule type="cellIs" dxfId="35" priority="7" operator="between">
      <formula>0.7</formula>
      <formula>1</formula>
    </cfRule>
    <cfRule type="cellIs" dxfId="34" priority="8" operator="between">
      <formula>0.51</formula>
      <formula>0.69</formula>
    </cfRule>
    <cfRule type="cellIs" dxfId="33" priority="9" operator="between">
      <formula>0</formula>
      <formula>0.5</formula>
    </cfRule>
  </conditionalFormatting>
  <conditionalFormatting sqref="BA17:BA19">
    <cfRule type="cellIs" dxfId="32" priority="4" operator="between">
      <formula>0.7</formula>
      <formula>1</formula>
    </cfRule>
    <cfRule type="cellIs" dxfId="31" priority="5" operator="between">
      <formula>0.51</formula>
      <formula>0.69</formula>
    </cfRule>
    <cfRule type="cellIs" dxfId="30" priority="6" operator="between">
      <formula>0</formula>
      <formula>0.5</formula>
    </cfRule>
  </conditionalFormatting>
  <conditionalFormatting sqref="BE16:BH19">
    <cfRule type="cellIs" dxfId="29" priority="1" operator="between">
      <formula>0.7</formula>
      <formula>1</formula>
    </cfRule>
    <cfRule type="cellIs" dxfId="28" priority="2" operator="between">
      <formula>0.51</formula>
      <formula>0.69</formula>
    </cfRule>
    <cfRule type="cellIs" dxfId="27"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66FF33"/>
  </sheetPr>
  <dimension ref="A1:BH34"/>
  <sheetViews>
    <sheetView showGridLines="0" topLeftCell="A10" zoomScale="70" zoomScaleNormal="70" workbookViewId="0">
      <selection activeCell="C29" sqref="C29"/>
    </sheetView>
  </sheetViews>
  <sheetFormatPr baseColWidth="10" defaultColWidth="17.33203125" defaultRowHeight="15" customHeight="1"/>
  <cols>
    <col min="1" max="1" width="4.33203125" style="84" customWidth="1"/>
    <col min="2" max="2" width="50.44140625" style="82" customWidth="1"/>
    <col min="3" max="3" width="31.44140625" style="82" customWidth="1"/>
    <col min="4" max="4" width="49.6640625" style="82" customWidth="1"/>
    <col min="5" max="6" width="27.5546875" style="82" customWidth="1"/>
    <col min="7" max="8" width="29.33203125" style="83" customWidth="1"/>
    <col min="9" max="9" width="31" style="82" customWidth="1"/>
    <col min="10" max="10" width="46.44140625" style="82" customWidth="1"/>
    <col min="11" max="11" width="55.88671875" style="82" customWidth="1"/>
    <col min="12" max="12" width="48.44140625" style="82" customWidth="1"/>
    <col min="13" max="14" width="28.5546875" style="82" customWidth="1"/>
    <col min="15" max="15" width="50" style="82" customWidth="1"/>
    <col min="16" max="47" width="15.88671875" style="84" customWidth="1"/>
    <col min="48" max="48" width="24.5546875" style="84" customWidth="1"/>
    <col min="49" max="49" width="22.88671875" style="84" customWidth="1"/>
    <col min="50" max="50" width="19.33203125" style="84" customWidth="1"/>
    <col min="51" max="51" width="18.44140625" style="84" customWidth="1"/>
    <col min="52" max="52" width="19.44140625" style="84" customWidth="1"/>
    <col min="53" max="53" width="23.33203125" style="84" customWidth="1"/>
    <col min="54" max="55" width="25.109375" style="84" customWidth="1"/>
    <col min="56" max="56" width="26.6640625" style="84" customWidth="1"/>
    <col min="57" max="57" width="26.33203125" style="84" customWidth="1"/>
    <col min="58" max="58" width="26.5546875" style="84" customWidth="1"/>
    <col min="59" max="59" width="26.33203125" style="84" customWidth="1"/>
    <col min="60" max="60" width="27.33203125" style="84" customWidth="1"/>
    <col min="61" max="16384" width="17.33203125" style="84"/>
  </cols>
  <sheetData>
    <row r="1" spans="1:60" ht="15.6" thickBot="1"/>
    <row r="2" spans="1:60" ht="15.6" customHeight="1">
      <c r="B2" s="45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145" t="s">
        <v>31</v>
      </c>
      <c r="BH2" s="146"/>
    </row>
    <row r="3" spans="1:60" ht="15.6" customHeight="1">
      <c r="B3" s="45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1:60" ht="15" customHeight="1">
      <c r="B4" s="45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625</v>
      </c>
    </row>
    <row r="5" spans="1:60" ht="15.6" customHeight="1">
      <c r="B5" s="45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149" t="s">
        <v>30</v>
      </c>
      <c r="BH5" s="150"/>
    </row>
    <row r="6" spans="1:60" ht="15.6" customHeight="1" thickBot="1">
      <c r="B6" s="45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1:60">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302"/>
      <c r="BC7" s="302"/>
      <c r="BD7" s="302"/>
      <c r="BE7" s="87"/>
      <c r="BF7" s="87"/>
    </row>
    <row r="8" spans="1:60" ht="21">
      <c r="B8" s="151" t="s">
        <v>45</v>
      </c>
      <c r="C8" s="530" t="s">
        <v>95</v>
      </c>
      <c r="D8" s="530"/>
      <c r="E8" s="152"/>
      <c r="F8" s="152"/>
      <c r="G8" s="152"/>
      <c r="H8" s="152"/>
      <c r="I8" s="152"/>
      <c r="J8" s="152"/>
      <c r="K8" s="152"/>
      <c r="L8" s="152"/>
      <c r="M8" s="152"/>
      <c r="N8" s="152"/>
      <c r="O8" s="152"/>
      <c r="AW8" s="302"/>
      <c r="AX8" s="302"/>
      <c r="AY8" s="302"/>
      <c r="AZ8" s="302"/>
      <c r="BA8" s="302"/>
      <c r="BB8" s="302"/>
      <c r="BC8" s="302"/>
      <c r="BD8" s="302"/>
    </row>
    <row r="9" spans="1:60" ht="158.25" customHeight="1">
      <c r="B9" s="151" t="s">
        <v>34</v>
      </c>
      <c r="C9" s="536" t="s">
        <v>781</v>
      </c>
      <c r="D9" s="498"/>
      <c r="E9" s="152"/>
      <c r="F9" s="152"/>
      <c r="G9" s="152"/>
      <c r="H9" s="152"/>
      <c r="I9" s="152"/>
      <c r="J9" s="152"/>
      <c r="K9" s="152"/>
      <c r="L9" s="152"/>
      <c r="M9" s="152"/>
      <c r="N9" s="152"/>
      <c r="O9" s="152"/>
      <c r="AW9" s="302"/>
      <c r="AX9" s="302"/>
      <c r="AY9" s="302"/>
      <c r="AZ9" s="302"/>
      <c r="BA9" s="302"/>
      <c r="BB9" s="302"/>
      <c r="BC9" s="302"/>
      <c r="BD9" s="302"/>
    </row>
    <row r="10" spans="1:60" ht="24.6">
      <c r="B10" s="151" t="s">
        <v>100</v>
      </c>
      <c r="C10" s="499">
        <v>2023</v>
      </c>
      <c r="D10" s="500"/>
      <c r="E10" s="152"/>
      <c r="F10" s="152"/>
      <c r="G10" s="152"/>
      <c r="H10" s="152"/>
      <c r="I10" s="152"/>
      <c r="J10" s="152"/>
      <c r="K10" s="152"/>
      <c r="L10" s="152"/>
      <c r="M10" s="152"/>
      <c r="N10" s="152"/>
      <c r="O10" s="152"/>
      <c r="AW10" s="302"/>
      <c r="AX10" s="302"/>
      <c r="AY10" s="302"/>
      <c r="AZ10" s="302"/>
      <c r="BA10" s="302"/>
      <c r="BB10" s="302"/>
      <c r="BC10" s="302"/>
      <c r="BD10" s="302"/>
    </row>
    <row r="11" spans="1:60">
      <c r="B11" s="85"/>
      <c r="C11" s="85"/>
      <c r="D11" s="85"/>
      <c r="E11" s="85"/>
      <c r="F11" s="85"/>
      <c r="G11" s="86"/>
      <c r="H11" s="86"/>
      <c r="I11" s="85"/>
      <c r="J11" s="85"/>
      <c r="K11" s="85"/>
      <c r="L11" s="85"/>
      <c r="M11" s="85"/>
      <c r="N11" s="85"/>
      <c r="O11" s="85"/>
      <c r="AW11" s="302"/>
      <c r="AX11" s="302"/>
      <c r="AY11" s="302"/>
      <c r="AZ11" s="302"/>
      <c r="BA11" s="302"/>
      <c r="BB11" s="302"/>
      <c r="BC11" s="302"/>
      <c r="BD11" s="302"/>
    </row>
    <row r="12" spans="1:60" ht="27.6"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61</v>
      </c>
      <c r="AW12" s="503" t="s">
        <v>648</v>
      </c>
      <c r="AX12" s="504"/>
      <c r="AY12" s="504"/>
      <c r="AZ12" s="505"/>
      <c r="BA12" s="518" t="s">
        <v>649</v>
      </c>
      <c r="BB12" s="519"/>
      <c r="BC12" s="519"/>
      <c r="BD12" s="520"/>
      <c r="BE12" s="512" t="s">
        <v>650</v>
      </c>
      <c r="BF12" s="513"/>
      <c r="BG12" s="513"/>
      <c r="BH12" s="514"/>
    </row>
    <row r="13" spans="1:60" ht="15.6">
      <c r="B13" s="422"/>
      <c r="C13" s="422"/>
      <c r="D13" s="509"/>
      <c r="E13" s="422"/>
      <c r="F13" s="42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118</v>
      </c>
      <c r="AX13" s="506" t="s">
        <v>22</v>
      </c>
      <c r="AY13" s="506" t="s">
        <v>119</v>
      </c>
      <c r="AZ13" s="506" t="s">
        <v>120</v>
      </c>
      <c r="BA13" s="521" t="s">
        <v>118</v>
      </c>
      <c r="BB13" s="521" t="s">
        <v>121</v>
      </c>
      <c r="BC13" s="521" t="s">
        <v>122</v>
      </c>
      <c r="BD13" s="521" t="s">
        <v>123</v>
      </c>
      <c r="BE13" s="515" t="s">
        <v>21</v>
      </c>
      <c r="BF13" s="515" t="s">
        <v>22</v>
      </c>
      <c r="BG13" s="515" t="s">
        <v>23</v>
      </c>
      <c r="BH13" s="515" t="s">
        <v>24</v>
      </c>
    </row>
    <row r="14" spans="1:60" ht="15.6">
      <c r="B14" s="422"/>
      <c r="C14" s="422"/>
      <c r="D14" s="509"/>
      <c r="E14" s="422"/>
      <c r="F14" s="42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1:60" ht="13.2" customHeight="1">
      <c r="B15" s="422"/>
      <c r="C15" s="422"/>
      <c r="D15" s="509"/>
      <c r="E15" s="422"/>
      <c r="F15" s="422"/>
      <c r="G15" s="422"/>
      <c r="H15" s="422"/>
      <c r="I15" s="422"/>
      <c r="J15" s="422"/>
      <c r="K15" s="422"/>
      <c r="L15" s="422"/>
      <c r="M15" s="422"/>
      <c r="N15" s="422"/>
      <c r="O15" s="422"/>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86"/>
      <c r="AW15" s="508"/>
      <c r="AX15" s="508"/>
      <c r="AY15" s="508"/>
      <c r="AZ15" s="508"/>
      <c r="BA15" s="523"/>
      <c r="BB15" s="523"/>
      <c r="BC15" s="523"/>
      <c r="BD15" s="523"/>
      <c r="BE15" s="517"/>
      <c r="BF15" s="517"/>
      <c r="BG15" s="517"/>
      <c r="BH15" s="517"/>
    </row>
    <row r="16" spans="1:60" ht="90" customHeight="1">
      <c r="A16" s="190"/>
      <c r="B16" s="51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10" t="str">
        <f>+'01-FR-03 POA INSTITUCIONAL'!C69</f>
        <v>4.4. Implementar el 100% de las acciones necesarias para la modernización de la gestión institucional a través de los procesos de apoyo, que permita una mejor prestación del servicio.</v>
      </c>
      <c r="D16" s="296" t="str">
        <f>+'01-FR-03 POA INSTITUCIONAL'!D79</f>
        <v>4.4.11  Representar a la Entidad en el 100% de los procesos judiciales en los cuales la sea vinculada o demandada.</v>
      </c>
      <c r="E16" s="14">
        <f>+'01-FR-03 POA INSTITUCIONAL'!E79</f>
        <v>0.05</v>
      </c>
      <c r="F16" s="107">
        <f>+'01-FR-03 POA INSTITUCIONAL'!F79</f>
        <v>1</v>
      </c>
      <c r="G16" s="107">
        <f>+'01-FR-03 POA INSTITUCIONAL'!M79</f>
        <v>1</v>
      </c>
      <c r="H16" s="8">
        <f>+'01-FR-03 POA INSTITUCIONAL'!G79</f>
        <v>1</v>
      </c>
      <c r="I16" s="304" t="str">
        <f>+'01-FR-03 POA INSTITUCIONAL'!H79</f>
        <v>Porcentaje de procesos judiciales en los que se vincule o demande a la Entidad, objeto de representación oportuna</v>
      </c>
      <c r="J16" s="224" t="s">
        <v>498</v>
      </c>
      <c r="K16" s="155" t="s">
        <v>499</v>
      </c>
      <c r="L16" s="155" t="s">
        <v>500</v>
      </c>
      <c r="M16" s="155" t="s">
        <v>501</v>
      </c>
      <c r="N16" s="155" t="s">
        <v>502</v>
      </c>
      <c r="O16" s="225" t="str">
        <f>+'01-FR-03 POA INSTITUCIONAL'!J79</f>
        <v>Oficina Asesora Jurídica</v>
      </c>
      <c r="P16" s="328">
        <v>1</v>
      </c>
      <c r="Q16" s="163"/>
      <c r="R16" s="328">
        <v>1</v>
      </c>
      <c r="S16" s="163"/>
      <c r="T16" s="328">
        <v>1</v>
      </c>
      <c r="U16" s="163"/>
      <c r="V16" s="38">
        <f>IFERROR(AVERAGE(P16,R16,T16),0)</f>
        <v>1</v>
      </c>
      <c r="W16" s="38">
        <f>IFERROR(AVERAGE(Q16,S16,U16),0)</f>
        <v>0</v>
      </c>
      <c r="X16" s="328">
        <v>1</v>
      </c>
      <c r="Y16" s="163"/>
      <c r="Z16" s="328">
        <v>1</v>
      </c>
      <c r="AA16" s="163"/>
      <c r="AB16" s="328">
        <v>1</v>
      </c>
      <c r="AC16" s="163"/>
      <c r="AD16" s="38">
        <f>IFERROR(AVERAGE(X16,Z16,AB16),0)</f>
        <v>1</v>
      </c>
      <c r="AE16" s="38">
        <f>IFERROR(AVERAGE(Y16,AA16,AC16),0)</f>
        <v>0</v>
      </c>
      <c r="AF16" s="328">
        <v>1</v>
      </c>
      <c r="AG16" s="163"/>
      <c r="AH16" s="328">
        <v>1</v>
      </c>
      <c r="AI16" s="163"/>
      <c r="AJ16" s="328">
        <v>1</v>
      </c>
      <c r="AK16" s="163"/>
      <c r="AL16" s="38">
        <f>IFERROR(AVERAGE(AF16,AH16,AJ16),0)</f>
        <v>1</v>
      </c>
      <c r="AM16" s="38">
        <f>IFERROR(AVERAGE(AG16,AI16,AK16),0)</f>
        <v>0</v>
      </c>
      <c r="AN16" s="328">
        <v>1</v>
      </c>
      <c r="AO16" s="163"/>
      <c r="AP16" s="328">
        <v>1</v>
      </c>
      <c r="AQ16" s="163"/>
      <c r="AR16" s="328">
        <v>1</v>
      </c>
      <c r="AS16" s="163"/>
      <c r="AT16" s="38">
        <f>IFERROR(AVERAGE(AN16,AP16,AR16),0)</f>
        <v>1</v>
      </c>
      <c r="AU16" s="38">
        <f>IFERROR(AVERAGE(AO16,AQ16,AS16),0)</f>
        <v>0</v>
      </c>
      <c r="AV16" s="38">
        <f>IFERROR(AVERAGE(P16,R16,T16,X16,Z16,AB16,AF16,AH16,AJ16,AN16,AP16,AR16),0)</f>
        <v>1</v>
      </c>
      <c r="AW16" s="248">
        <f>+W16</f>
        <v>0</v>
      </c>
      <c r="AX16" s="248">
        <f>+W16+AE16</f>
        <v>0</v>
      </c>
      <c r="AY16" s="248">
        <f>+W16+AE16+AM16</f>
        <v>0</v>
      </c>
      <c r="AZ16" s="248">
        <f>+W16+AE16+AM16+AU16</f>
        <v>0</v>
      </c>
      <c r="BA16" s="13">
        <f>IF(AND(AW16&gt;0,$AV16&gt;0),AW16/$AV16,0)</f>
        <v>0</v>
      </c>
      <c r="BB16" s="13">
        <f t="shared" ref="BB16:BD20" si="0">IF(AND(AX16&gt;0,$AV16&gt;0),AX16/$AV16,0)</f>
        <v>0</v>
      </c>
      <c r="BC16" s="13">
        <f t="shared" si="0"/>
        <v>0</v>
      </c>
      <c r="BD16" s="13">
        <f t="shared" si="0"/>
        <v>0</v>
      </c>
      <c r="BE16" s="13">
        <f t="shared" ref="BE16:BH20" si="1">(IF(AND(AW16&gt;0,$AV16&gt;0),AW16/$AV16,0))*$E16</f>
        <v>0</v>
      </c>
      <c r="BF16" s="13">
        <f t="shared" si="1"/>
        <v>0</v>
      </c>
      <c r="BG16" s="13">
        <f t="shared" si="1"/>
        <v>0</v>
      </c>
      <c r="BH16" s="13">
        <f t="shared" si="1"/>
        <v>0</v>
      </c>
    </row>
    <row r="17" spans="1:60" ht="150">
      <c r="A17" s="190"/>
      <c r="B17" s="511"/>
      <c r="C17" s="511"/>
      <c r="D17" s="296" t="str">
        <f>+'01-FR-03 POA INSTITUCIONAL'!D80</f>
        <v xml:space="preserve">4.4.12 Defender judicialmente a la Entidad en el 100% de las acciones de tutela en las cuales sea vinculada o accionada </v>
      </c>
      <c r="E17" s="14">
        <f>+'01-FR-03 POA INSTITUCIONAL'!E80</f>
        <v>0.05</v>
      </c>
      <c r="F17" s="107">
        <f>+'01-FR-03 POA INSTITUCIONAL'!F80</f>
        <v>1</v>
      </c>
      <c r="G17" s="107">
        <f>+'01-FR-03 POA INSTITUCIONAL'!M80</f>
        <v>1</v>
      </c>
      <c r="H17" s="8">
        <f>+'01-FR-03 POA INSTITUCIONAL'!G80</f>
        <v>1</v>
      </c>
      <c r="I17" s="304" t="str">
        <f>+'01-FR-03 POA INSTITUCIONAL'!H80</f>
        <v xml:space="preserve">Porcentaje de acciones de tutela en las cuales se defienda judicialmente a la Entidad oportunamente </v>
      </c>
      <c r="J17" s="224" t="s">
        <v>503</v>
      </c>
      <c r="K17" s="161" t="s">
        <v>504</v>
      </c>
      <c r="L17" s="155" t="s">
        <v>500</v>
      </c>
      <c r="M17" s="155" t="s">
        <v>501</v>
      </c>
      <c r="N17" s="155" t="s">
        <v>502</v>
      </c>
      <c r="O17" s="225" t="str">
        <f>+'01-FR-03 POA INSTITUCIONAL'!J80</f>
        <v>Oficina Asesora Jurídica</v>
      </c>
      <c r="P17" s="328">
        <v>1</v>
      </c>
      <c r="Q17" s="163"/>
      <c r="R17" s="328">
        <v>1</v>
      </c>
      <c r="S17" s="163"/>
      <c r="T17" s="328">
        <v>1</v>
      </c>
      <c r="U17" s="163"/>
      <c r="V17" s="38">
        <f t="shared" ref="V17:W19" si="2">IFERROR(AVERAGE(P17,R17,T17),0)</f>
        <v>1</v>
      </c>
      <c r="W17" s="38">
        <f t="shared" si="2"/>
        <v>0</v>
      </c>
      <c r="X17" s="328">
        <v>1</v>
      </c>
      <c r="Y17" s="163"/>
      <c r="Z17" s="328">
        <v>1</v>
      </c>
      <c r="AA17" s="163"/>
      <c r="AB17" s="328">
        <v>1</v>
      </c>
      <c r="AC17" s="163"/>
      <c r="AD17" s="38">
        <f t="shared" ref="AD17:AE19" si="3">IFERROR(AVERAGE(X17,Z17,AB17),0)</f>
        <v>1</v>
      </c>
      <c r="AE17" s="38">
        <f t="shared" si="3"/>
        <v>0</v>
      </c>
      <c r="AF17" s="328">
        <v>1</v>
      </c>
      <c r="AG17" s="163"/>
      <c r="AH17" s="328">
        <v>1</v>
      </c>
      <c r="AI17" s="163"/>
      <c r="AJ17" s="328">
        <v>1</v>
      </c>
      <c r="AK17" s="163"/>
      <c r="AL17" s="38">
        <f t="shared" ref="AL17:AM19" si="4">IFERROR(AVERAGE(AF17,AH17,AJ17),0)</f>
        <v>1</v>
      </c>
      <c r="AM17" s="38">
        <f t="shared" si="4"/>
        <v>0</v>
      </c>
      <c r="AN17" s="328">
        <v>1</v>
      </c>
      <c r="AO17" s="163"/>
      <c r="AP17" s="328">
        <v>1</v>
      </c>
      <c r="AQ17" s="163"/>
      <c r="AR17" s="328">
        <v>1</v>
      </c>
      <c r="AS17" s="163"/>
      <c r="AT17" s="38">
        <f t="shared" ref="AT17:AU19" si="5">IFERROR(AVERAGE(AN17,AP17,AR17),0)</f>
        <v>1</v>
      </c>
      <c r="AU17" s="38">
        <f t="shared" si="5"/>
        <v>0</v>
      </c>
      <c r="AV17" s="38">
        <f>IFERROR(AVERAGE(P17,R17,T17,X17,Z17,AB17,AF17,AH17,AJ17,AN17,AP17,AR17),0)</f>
        <v>1</v>
      </c>
      <c r="AW17" s="248">
        <f t="shared" ref="AW17:AW20" si="6">+W17</f>
        <v>0</v>
      </c>
      <c r="AX17" s="248">
        <f t="shared" ref="AX17:AX20" si="7">+W17+AE17</f>
        <v>0</v>
      </c>
      <c r="AY17" s="248">
        <f t="shared" ref="AY17:AY20" si="8">+W17+AE17+AM17</f>
        <v>0</v>
      </c>
      <c r="AZ17" s="248">
        <f t="shared" ref="AZ17:AZ20" si="9">+W17+AE17+AM17+AU17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1:60" ht="75">
      <c r="A18" s="190"/>
      <c r="B18" s="511"/>
      <c r="C18" s="511"/>
      <c r="D18" s="296" t="str">
        <f>+'01-FR-03 POA INSTITUCIONAL'!D81</f>
        <v>4.4.13 Emitir oportunamente el 100% de los conceptos jurídicos solicitados por el Despacho del Personero de Bogotá o sus delegados.</v>
      </c>
      <c r="E18" s="14">
        <f>+'01-FR-03 POA INSTITUCIONAL'!E81</f>
        <v>0.05</v>
      </c>
      <c r="F18" s="107">
        <f>+'01-FR-03 POA INSTITUCIONAL'!F81</f>
        <v>1</v>
      </c>
      <c r="G18" s="107">
        <f>+'01-FR-03 POA INSTITUCIONAL'!M81</f>
        <v>1</v>
      </c>
      <c r="H18" s="8">
        <f>+'01-FR-03 POA INSTITUCIONAL'!G81</f>
        <v>1</v>
      </c>
      <c r="I18" s="304" t="str">
        <f>+'01-FR-03 POA INSTITUCIONAL'!H81</f>
        <v>Porcentaje de conceptos de competencia de la dependencia emitidos oportunamente</v>
      </c>
      <c r="J18" s="224" t="s">
        <v>505</v>
      </c>
      <c r="K18" s="161" t="s">
        <v>506</v>
      </c>
      <c r="L18" s="155" t="s">
        <v>507</v>
      </c>
      <c r="M18" s="155" t="s">
        <v>501</v>
      </c>
      <c r="N18" s="155" t="s">
        <v>502</v>
      </c>
      <c r="O18" s="225" t="str">
        <f>+'01-FR-03 POA INSTITUCIONAL'!J81</f>
        <v>Oficina Asesora Jurídica</v>
      </c>
      <c r="P18" s="328">
        <v>1</v>
      </c>
      <c r="Q18" s="163"/>
      <c r="R18" s="328">
        <v>1</v>
      </c>
      <c r="S18" s="163"/>
      <c r="T18" s="328">
        <v>1</v>
      </c>
      <c r="U18" s="163"/>
      <c r="V18" s="38">
        <f t="shared" si="2"/>
        <v>1</v>
      </c>
      <c r="W18" s="38">
        <f t="shared" si="2"/>
        <v>0</v>
      </c>
      <c r="X18" s="328">
        <v>1</v>
      </c>
      <c r="Y18" s="163"/>
      <c r="Z18" s="328">
        <v>1</v>
      </c>
      <c r="AA18" s="163"/>
      <c r="AB18" s="328">
        <v>1</v>
      </c>
      <c r="AC18" s="163"/>
      <c r="AD18" s="38">
        <f t="shared" si="3"/>
        <v>1</v>
      </c>
      <c r="AE18" s="38">
        <f t="shared" si="3"/>
        <v>0</v>
      </c>
      <c r="AF18" s="328">
        <v>1</v>
      </c>
      <c r="AG18" s="163"/>
      <c r="AH18" s="328">
        <v>1</v>
      </c>
      <c r="AI18" s="163"/>
      <c r="AJ18" s="328">
        <v>1</v>
      </c>
      <c r="AK18" s="163"/>
      <c r="AL18" s="38">
        <f t="shared" si="4"/>
        <v>1</v>
      </c>
      <c r="AM18" s="38">
        <f t="shared" si="4"/>
        <v>0</v>
      </c>
      <c r="AN18" s="328">
        <v>1</v>
      </c>
      <c r="AO18" s="163"/>
      <c r="AP18" s="328">
        <v>1</v>
      </c>
      <c r="AQ18" s="163"/>
      <c r="AR18" s="328">
        <v>1</v>
      </c>
      <c r="AS18" s="163"/>
      <c r="AT18" s="38">
        <f t="shared" si="5"/>
        <v>1</v>
      </c>
      <c r="AU18" s="38">
        <f t="shared" si="5"/>
        <v>0</v>
      </c>
      <c r="AV18" s="38">
        <f t="shared" ref="AV18:AV19" si="10">AVERAGE(P18,R18,T18,X18,Z18,AB18,AF18,AH18,AJ18,AN18,AP18,AR18)</f>
        <v>1</v>
      </c>
      <c r="AW18" s="248">
        <f t="shared" si="6"/>
        <v>0</v>
      </c>
      <c r="AX18" s="248">
        <f t="shared" si="7"/>
        <v>0</v>
      </c>
      <c r="AY18" s="248">
        <f t="shared" si="8"/>
        <v>0</v>
      </c>
      <c r="AZ18" s="248">
        <f t="shared" si="9"/>
        <v>0</v>
      </c>
      <c r="BA18" s="13">
        <f t="shared" ref="BA18:BA20" si="11">IF(AND(AW18&gt;0,AV18&gt;0),AW18/AV18,0)</f>
        <v>0</v>
      </c>
      <c r="BB18" s="13">
        <f t="shared" si="0"/>
        <v>0</v>
      </c>
      <c r="BC18" s="13">
        <f t="shared" si="0"/>
        <v>0</v>
      </c>
      <c r="BD18" s="13">
        <f t="shared" si="0"/>
        <v>0</v>
      </c>
      <c r="BE18" s="13">
        <f t="shared" si="1"/>
        <v>0</v>
      </c>
      <c r="BF18" s="13">
        <f t="shared" si="1"/>
        <v>0</v>
      </c>
      <c r="BG18" s="13">
        <f t="shared" si="1"/>
        <v>0</v>
      </c>
      <c r="BH18" s="13">
        <f t="shared" si="1"/>
        <v>0</v>
      </c>
    </row>
    <row r="19" spans="1:60" ht="104.4" customHeight="1">
      <c r="A19" s="190"/>
      <c r="B19" s="511"/>
      <c r="C19" s="511"/>
      <c r="D19" s="510" t="str">
        <f>+'01-FR-03 POA INSTITUCIONAL'!D82</f>
        <v>4.4.14 Registrar el 100% de los reportes de las sanciones disciplinarias de los servidores públicos distritales.</v>
      </c>
      <c r="E19" s="413">
        <f>+'01-FR-03 POA INSTITUCIONAL'!E82</f>
        <v>0.05</v>
      </c>
      <c r="F19" s="107">
        <f>+'01-FR-03 POA INSTITUCIONAL'!F82</f>
        <v>1</v>
      </c>
      <c r="G19" s="107">
        <f>+'01-FR-03 POA INSTITUCIONAL'!M82</f>
        <v>1</v>
      </c>
      <c r="H19" s="8">
        <f>+'01-FR-03 POA INSTITUCIONAL'!G82</f>
        <v>1</v>
      </c>
      <c r="I19" s="304" t="str">
        <f>+'01-FR-03 POA INSTITUCIONAL'!H82</f>
        <v>Porcentaje de reportes de la base de datos de sanciones disciplinarias registrados</v>
      </c>
      <c r="J19" s="224" t="s">
        <v>510</v>
      </c>
      <c r="K19" s="155" t="s">
        <v>511</v>
      </c>
      <c r="L19" s="155" t="s">
        <v>508</v>
      </c>
      <c r="M19" s="155" t="s">
        <v>501</v>
      </c>
      <c r="N19" s="155" t="s">
        <v>502</v>
      </c>
      <c r="O19" s="225" t="str">
        <f>+'01-FR-03 POA INSTITUCIONAL'!J82</f>
        <v>Oficina Asesora Jurídica</v>
      </c>
      <c r="P19" s="328">
        <v>1</v>
      </c>
      <c r="Q19" s="163"/>
      <c r="R19" s="328">
        <v>1</v>
      </c>
      <c r="S19" s="163"/>
      <c r="T19" s="328">
        <v>1</v>
      </c>
      <c r="U19" s="163"/>
      <c r="V19" s="38">
        <f t="shared" si="2"/>
        <v>1</v>
      </c>
      <c r="W19" s="38">
        <f t="shared" si="2"/>
        <v>0</v>
      </c>
      <c r="X19" s="328">
        <v>1</v>
      </c>
      <c r="Y19" s="163"/>
      <c r="Z19" s="328">
        <v>1</v>
      </c>
      <c r="AA19" s="163"/>
      <c r="AB19" s="328">
        <v>1</v>
      </c>
      <c r="AC19" s="163"/>
      <c r="AD19" s="38">
        <f t="shared" si="3"/>
        <v>1</v>
      </c>
      <c r="AE19" s="38">
        <f t="shared" si="3"/>
        <v>0</v>
      </c>
      <c r="AF19" s="328">
        <v>1</v>
      </c>
      <c r="AG19" s="163"/>
      <c r="AH19" s="328">
        <v>1</v>
      </c>
      <c r="AI19" s="163"/>
      <c r="AJ19" s="328">
        <v>1</v>
      </c>
      <c r="AK19" s="163"/>
      <c r="AL19" s="38">
        <f t="shared" si="4"/>
        <v>1</v>
      </c>
      <c r="AM19" s="38">
        <f t="shared" si="4"/>
        <v>0</v>
      </c>
      <c r="AN19" s="328">
        <v>1</v>
      </c>
      <c r="AO19" s="163"/>
      <c r="AP19" s="328">
        <v>1</v>
      </c>
      <c r="AQ19" s="163"/>
      <c r="AR19" s="328">
        <v>1</v>
      </c>
      <c r="AS19" s="163"/>
      <c r="AT19" s="38">
        <f t="shared" si="5"/>
        <v>1</v>
      </c>
      <c r="AU19" s="38">
        <f t="shared" si="5"/>
        <v>0</v>
      </c>
      <c r="AV19" s="38">
        <f t="shared" si="10"/>
        <v>1</v>
      </c>
      <c r="AW19" s="248">
        <f t="shared" si="6"/>
        <v>0</v>
      </c>
      <c r="AX19" s="248">
        <f t="shared" si="7"/>
        <v>0</v>
      </c>
      <c r="AY19" s="248">
        <f t="shared" si="8"/>
        <v>0</v>
      </c>
      <c r="AZ19" s="248">
        <f t="shared" si="9"/>
        <v>0</v>
      </c>
      <c r="BA19" s="13">
        <f t="shared" si="11"/>
        <v>0</v>
      </c>
      <c r="BB19" s="13">
        <f t="shared" si="0"/>
        <v>0</v>
      </c>
      <c r="BC19" s="13">
        <f t="shared" si="0"/>
        <v>0</v>
      </c>
      <c r="BD19" s="13">
        <f t="shared" si="0"/>
        <v>0</v>
      </c>
      <c r="BE19" s="13">
        <f t="shared" si="1"/>
        <v>0</v>
      </c>
      <c r="BF19" s="13">
        <f t="shared" si="1"/>
        <v>0</v>
      </c>
      <c r="BG19" s="13">
        <f t="shared" si="1"/>
        <v>0</v>
      </c>
      <c r="BH19" s="13">
        <f t="shared" si="1"/>
        <v>0</v>
      </c>
    </row>
    <row r="20" spans="1:60" ht="62.25" customHeight="1">
      <c r="B20" s="527"/>
      <c r="C20" s="527"/>
      <c r="D20" s="527"/>
      <c r="E20" s="415"/>
      <c r="F20" s="107">
        <f>+'01-FR-03 POA INSTITUCIONAL'!F83</f>
        <v>1</v>
      </c>
      <c r="G20" s="107">
        <f>+'01-FR-03 POA INSTITUCIONAL'!M83</f>
        <v>1</v>
      </c>
      <c r="H20" s="8">
        <f>+'01-FR-03 POA INSTITUCIONAL'!G83</f>
        <v>1</v>
      </c>
      <c r="I20" s="304" t="str">
        <f>+'01-FR-03 POA INSTITUCIONAL'!H83</f>
        <v>Porcentaje de antecedentes disciplinarios expedidos</v>
      </c>
      <c r="J20" s="224" t="s">
        <v>632</v>
      </c>
      <c r="K20" s="155" t="s">
        <v>512</v>
      </c>
      <c r="L20" s="155" t="s">
        <v>513</v>
      </c>
      <c r="M20" s="155" t="s">
        <v>514</v>
      </c>
      <c r="N20" s="155" t="s">
        <v>502</v>
      </c>
      <c r="O20" s="225" t="str">
        <f>+'01-FR-03 POA INSTITUCIONAL'!J83</f>
        <v>Oficina Asesora Jurídica</v>
      </c>
      <c r="P20" s="328">
        <v>1</v>
      </c>
      <c r="Q20" s="163"/>
      <c r="R20" s="328">
        <v>1</v>
      </c>
      <c r="S20" s="163"/>
      <c r="T20" s="328">
        <v>1</v>
      </c>
      <c r="U20" s="163"/>
      <c r="V20" s="38">
        <f t="shared" ref="V20:W20" si="12">IFERROR(AVERAGE(P20,R20,T20),0)</f>
        <v>1</v>
      </c>
      <c r="W20" s="38">
        <f t="shared" si="12"/>
        <v>0</v>
      </c>
      <c r="X20" s="328">
        <v>1</v>
      </c>
      <c r="Y20" s="163"/>
      <c r="Z20" s="328">
        <v>1</v>
      </c>
      <c r="AA20" s="163"/>
      <c r="AB20" s="328">
        <v>1</v>
      </c>
      <c r="AC20" s="163"/>
      <c r="AD20" s="38">
        <f t="shared" ref="AD20:AE20" si="13">IFERROR(AVERAGE(X20,Z20,AB20),0)</f>
        <v>1</v>
      </c>
      <c r="AE20" s="38">
        <f t="shared" si="13"/>
        <v>0</v>
      </c>
      <c r="AF20" s="328">
        <v>1</v>
      </c>
      <c r="AG20" s="163"/>
      <c r="AH20" s="328">
        <v>1</v>
      </c>
      <c r="AI20" s="163"/>
      <c r="AJ20" s="328">
        <v>1</v>
      </c>
      <c r="AK20" s="163"/>
      <c r="AL20" s="38">
        <f t="shared" ref="AL20:AM20" si="14">IFERROR(AVERAGE(AF20,AH20,AJ20),0)</f>
        <v>1</v>
      </c>
      <c r="AM20" s="38">
        <f t="shared" si="14"/>
        <v>0</v>
      </c>
      <c r="AN20" s="328">
        <v>1</v>
      </c>
      <c r="AO20" s="163"/>
      <c r="AP20" s="328">
        <v>1</v>
      </c>
      <c r="AQ20" s="163"/>
      <c r="AR20" s="328">
        <v>1</v>
      </c>
      <c r="AS20" s="163"/>
      <c r="AT20" s="38">
        <f t="shared" ref="AT20:AU20" si="15">IFERROR(AVERAGE(AN20,AP20,AR20),0)</f>
        <v>1</v>
      </c>
      <c r="AU20" s="38">
        <f t="shared" si="15"/>
        <v>0</v>
      </c>
      <c r="AV20" s="38">
        <f t="shared" ref="AV20" si="16">AVERAGE(P20,R20,T20,X20,Z20,AB20,AF20,AH20,AJ20,AN20,AP20,AR20)</f>
        <v>1</v>
      </c>
      <c r="AW20" s="248">
        <f t="shared" si="6"/>
        <v>0</v>
      </c>
      <c r="AX20" s="248">
        <f t="shared" si="7"/>
        <v>0</v>
      </c>
      <c r="AY20" s="248">
        <f t="shared" si="8"/>
        <v>0</v>
      </c>
      <c r="AZ20" s="248">
        <f t="shared" si="9"/>
        <v>0</v>
      </c>
      <c r="BA20" s="13">
        <f t="shared" si="11"/>
        <v>0</v>
      </c>
      <c r="BB20" s="13">
        <f t="shared" si="0"/>
        <v>0</v>
      </c>
      <c r="BC20" s="13">
        <f t="shared" si="0"/>
        <v>0</v>
      </c>
      <c r="BD20" s="13">
        <f t="shared" si="0"/>
        <v>0</v>
      </c>
      <c r="BE20" s="13">
        <f t="shared" si="1"/>
        <v>0</v>
      </c>
      <c r="BF20" s="13">
        <f t="shared" si="1"/>
        <v>0</v>
      </c>
      <c r="BG20" s="13">
        <f t="shared" si="1"/>
        <v>0</v>
      </c>
      <c r="BH20" s="13">
        <f t="shared" si="1"/>
        <v>0</v>
      </c>
    </row>
    <row r="21" spans="1:60" ht="22.8">
      <c r="B21" s="419"/>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79"/>
      <c r="AX21" s="501" t="s">
        <v>19</v>
      </c>
      <c r="AY21" s="502"/>
      <c r="AZ21" s="502"/>
      <c r="BA21" s="25">
        <f t="shared" ref="BA21:BH21" si="17">AVERAGE(BA16:BA20)</f>
        <v>0</v>
      </c>
      <c r="BB21" s="25">
        <f t="shared" si="17"/>
        <v>0</v>
      </c>
      <c r="BC21" s="25">
        <f t="shared" si="17"/>
        <v>0</v>
      </c>
      <c r="BD21" s="25">
        <f t="shared" si="17"/>
        <v>0</v>
      </c>
      <c r="BE21" s="25">
        <f t="shared" si="17"/>
        <v>0</v>
      </c>
      <c r="BF21" s="25">
        <f t="shared" si="17"/>
        <v>0</v>
      </c>
      <c r="BG21" s="25">
        <f t="shared" si="17"/>
        <v>0</v>
      </c>
      <c r="BH21" s="25">
        <f t="shared" si="17"/>
        <v>0</v>
      </c>
    </row>
    <row r="22" spans="1:60">
      <c r="B22" s="458"/>
      <c r="C22" s="458"/>
      <c r="D22" s="458"/>
      <c r="E22" s="458"/>
      <c r="F22" s="458"/>
      <c r="G22" s="458"/>
      <c r="H22" s="166"/>
      <c r="I22" s="167"/>
      <c r="J22" s="167"/>
      <c r="K22" s="167"/>
      <c r="L22" s="167"/>
      <c r="M22" s="167"/>
      <c r="N22" s="167"/>
      <c r="O22" s="167"/>
    </row>
    <row r="23" spans="1:60">
      <c r="B23" s="167"/>
      <c r="C23" s="167"/>
      <c r="D23" s="480"/>
      <c r="E23" s="480"/>
      <c r="F23" s="480"/>
      <c r="G23" s="480"/>
      <c r="H23" s="480"/>
      <c r="I23" s="480"/>
      <c r="J23" s="480"/>
      <c r="K23" s="480"/>
      <c r="L23" s="480"/>
      <c r="M23" s="480"/>
      <c r="N23" s="480"/>
      <c r="O23" s="480"/>
    </row>
    <row r="24" spans="1:60" ht="15.6" customHeight="1">
      <c r="B24" s="28" t="s">
        <v>26</v>
      </c>
      <c r="C24" s="168">
        <v>44224</v>
      </c>
      <c r="D24" s="169"/>
      <c r="E24" s="472" t="s">
        <v>50</v>
      </c>
      <c r="F24" s="464" t="s">
        <v>509</v>
      </c>
      <c r="G24" s="465"/>
      <c r="H24" s="465"/>
      <c r="I24" s="465"/>
      <c r="J24" s="466"/>
      <c r="K24" s="170"/>
      <c r="L24" s="477"/>
      <c r="M24" s="477"/>
      <c r="N24" s="477"/>
      <c r="O24" s="478"/>
    </row>
    <row r="25" spans="1:60" ht="15.6">
      <c r="B25" s="167"/>
      <c r="C25" s="167"/>
      <c r="D25" s="170"/>
      <c r="E25" s="472"/>
      <c r="F25" s="467"/>
      <c r="G25" s="468"/>
      <c r="H25" s="468"/>
      <c r="I25" s="468"/>
      <c r="J25" s="469"/>
      <c r="K25" s="167"/>
      <c r="L25" s="167"/>
      <c r="M25" s="167"/>
      <c r="N25" s="167"/>
      <c r="O25" s="167"/>
    </row>
    <row r="26" spans="1:60" ht="15.6">
      <c r="B26" s="28" t="s">
        <v>49</v>
      </c>
      <c r="C26" s="29">
        <v>44581</v>
      </c>
      <c r="D26" s="167"/>
      <c r="E26" s="167"/>
      <c r="F26" s="167"/>
      <c r="K26" s="167"/>
      <c r="L26" s="167"/>
      <c r="M26" s="167"/>
      <c r="N26" s="167"/>
      <c r="O26" s="167"/>
    </row>
    <row r="27" spans="1:60" ht="13.5" customHeight="1">
      <c r="B27" s="144"/>
      <c r="C27" s="256"/>
      <c r="D27" s="144"/>
      <c r="E27" s="144"/>
      <c r="F27" s="144"/>
      <c r="K27" s="157"/>
      <c r="L27" s="157"/>
      <c r="M27" s="157"/>
      <c r="N27" s="157"/>
      <c r="O27" s="157"/>
    </row>
    <row r="28" spans="1:60" ht="20.25" customHeight="1">
      <c r="B28" s="28" t="s">
        <v>49</v>
      </c>
      <c r="C28" s="29">
        <v>44953</v>
      </c>
      <c r="D28" s="144"/>
      <c r="E28" s="144"/>
      <c r="F28" s="144"/>
      <c r="K28" s="157"/>
      <c r="L28" s="157"/>
      <c r="M28" s="157"/>
      <c r="N28" s="157"/>
      <c r="O28" s="157"/>
    </row>
    <row r="29" spans="1:60">
      <c r="B29" s="167"/>
      <c r="C29" s="167"/>
      <c r="D29" s="167"/>
      <c r="E29" s="167"/>
      <c r="F29" s="167"/>
      <c r="K29" s="167"/>
      <c r="L29" s="167"/>
      <c r="M29" s="167"/>
      <c r="N29" s="167"/>
      <c r="O29" s="167"/>
    </row>
    <row r="30" spans="1:60">
      <c r="B30" s="144" t="s">
        <v>646</v>
      </c>
      <c r="C30" s="167"/>
      <c r="D30" s="167"/>
      <c r="E30" s="167"/>
      <c r="F30" s="167"/>
      <c r="G30" s="166"/>
      <c r="H30" s="166"/>
      <c r="I30" s="476"/>
      <c r="J30" s="476"/>
      <c r="K30" s="476"/>
      <c r="L30" s="476"/>
      <c r="M30" s="300"/>
      <c r="N30" s="300"/>
      <c r="O30" s="300"/>
    </row>
    <row r="31" spans="1:60">
      <c r="B31" s="167"/>
      <c r="C31" s="167"/>
      <c r="D31" s="167"/>
      <c r="E31" s="167"/>
      <c r="F31" s="167"/>
      <c r="G31" s="166"/>
      <c r="H31" s="166"/>
      <c r="I31" s="167"/>
      <c r="J31" s="167"/>
      <c r="K31" s="172"/>
      <c r="L31" s="167"/>
      <c r="M31" s="167"/>
      <c r="N31" s="167"/>
      <c r="O31" s="167"/>
    </row>
    <row r="32" spans="1:60">
      <c r="B32" s="167"/>
      <c r="C32" s="167"/>
      <c r="D32" s="167"/>
      <c r="E32" s="167"/>
      <c r="F32" s="167"/>
      <c r="G32" s="166"/>
      <c r="H32" s="166"/>
      <c r="I32" s="476"/>
      <c r="J32" s="476"/>
      <c r="K32" s="476"/>
      <c r="L32" s="476"/>
      <c r="M32" s="300"/>
      <c r="N32" s="300"/>
      <c r="O32" s="300"/>
    </row>
    <row r="33" spans="2:15">
      <c r="B33" s="167"/>
      <c r="C33" s="167"/>
      <c r="D33" s="167"/>
      <c r="E33" s="167"/>
      <c r="F33" s="167"/>
      <c r="G33" s="166"/>
      <c r="H33" s="166"/>
      <c r="I33" s="167"/>
      <c r="J33" s="167"/>
      <c r="K33" s="172"/>
      <c r="L33" s="167"/>
      <c r="M33" s="167"/>
      <c r="N33" s="167"/>
      <c r="O33" s="167"/>
    </row>
    <row r="34" spans="2:15">
      <c r="B34" s="167"/>
      <c r="C34" s="167"/>
      <c r="D34" s="167"/>
      <c r="E34" s="167"/>
      <c r="F34" s="167"/>
      <c r="G34" s="166"/>
      <c r="H34" s="166"/>
      <c r="I34" s="476"/>
      <c r="J34" s="476"/>
      <c r="K34" s="476"/>
      <c r="L34" s="476"/>
      <c r="M34" s="300"/>
      <c r="N34" s="300"/>
      <c r="O34" s="300"/>
    </row>
  </sheetData>
  <sheetProtection algorithmName="SHA-512" hashValue="V1MWn90YAalIul9IUtjjzhpaTyKklT93wEIHf4DIXot+ENozmnD1KlPmYmRUWf1vzmJA9HNZNeQO8tJosRBL2w==" saltValue="17HOVZKDp+zHMweyViG7ew==" spinCount="100000" sheet="1" objects="1" scenarios="1"/>
  <mergeCells count="72">
    <mergeCell ref="I32:L32"/>
    <mergeCell ref="I34:L34"/>
    <mergeCell ref="E19:E20"/>
    <mergeCell ref="D19:D20"/>
    <mergeCell ref="B22:G22"/>
    <mergeCell ref="B16:B20"/>
    <mergeCell ref="C16:C20"/>
    <mergeCell ref="I30:L30"/>
    <mergeCell ref="AX21:AZ21"/>
    <mergeCell ref="D23:O23"/>
    <mergeCell ref="E24:E25"/>
    <mergeCell ref="L24:O24"/>
    <mergeCell ref="B21:AW21"/>
    <mergeCell ref="F24:J25"/>
    <mergeCell ref="AW13:AW15"/>
    <mergeCell ref="AX13:AX15"/>
    <mergeCell ref="N12:N15"/>
    <mergeCell ref="O12:O15"/>
    <mergeCell ref="H12:H15"/>
    <mergeCell ref="I12:I15"/>
    <mergeCell ref="J12:J15"/>
    <mergeCell ref="K12:K15"/>
    <mergeCell ref="L12:L15"/>
    <mergeCell ref="M12:M15"/>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F12:F15"/>
    <mergeCell ref="BG6:BH6"/>
    <mergeCell ref="AW7:BA7"/>
    <mergeCell ref="C8:D8"/>
    <mergeCell ref="C10:D10"/>
    <mergeCell ref="C9:D9"/>
    <mergeCell ref="Z14:AA14"/>
    <mergeCell ref="BD13:BD15"/>
    <mergeCell ref="AB14:AC14"/>
    <mergeCell ref="AP14:AQ14"/>
    <mergeCell ref="AR14:AS14"/>
    <mergeCell ref="AT14:AU14"/>
    <mergeCell ref="AN14:AO14"/>
    <mergeCell ref="AY13:AY15"/>
    <mergeCell ref="AL14:AM14"/>
    <mergeCell ref="AN13:AU13"/>
  </mergeCells>
  <conditionalFormatting sqref="BA16:BH20">
    <cfRule type="cellIs" dxfId="26" priority="7" operator="between">
      <formula>0.7</formula>
      <formula>1</formula>
    </cfRule>
    <cfRule type="cellIs" dxfId="25" priority="8" operator="between">
      <formula>0.51</formula>
      <formula>0.69</formula>
    </cfRule>
    <cfRule type="cellIs" dxfId="24" priority="9" operator="between">
      <formula>0</formula>
      <formula>0.5</formula>
    </cfRule>
  </conditionalFormatting>
  <dataValidations count="1">
    <dataValidation allowBlank="1" showInputMessage="1" showErrorMessage="1" prompt="Transcriba de manera exacta el objetivo definido en la caracterización del proceso." sqref="C9:D9" xr:uid="{58DC8573-C535-4F0F-A8E4-C22CEAF0FBBA}"/>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66FF33"/>
  </sheetPr>
  <dimension ref="B1:BH32"/>
  <sheetViews>
    <sheetView showGridLines="0" topLeftCell="A10" zoomScale="70" zoomScaleNormal="70" workbookViewId="0">
      <selection activeCell="C27" sqref="C27"/>
    </sheetView>
  </sheetViews>
  <sheetFormatPr baseColWidth="10" defaultColWidth="17.33203125" defaultRowHeight="15" customHeight="1"/>
  <cols>
    <col min="1" max="1" width="4.33203125" style="84" customWidth="1"/>
    <col min="2" max="2" width="50.44140625" style="82" customWidth="1"/>
    <col min="3" max="3" width="31.44140625" style="82" customWidth="1"/>
    <col min="4" max="4" width="49.6640625" style="82" customWidth="1"/>
    <col min="5" max="6" width="27.5546875" style="82" customWidth="1"/>
    <col min="7" max="8" width="29.33203125" style="83" customWidth="1"/>
    <col min="9" max="9" width="26.88671875" style="82" customWidth="1"/>
    <col min="10" max="10" width="31.88671875" style="82" customWidth="1"/>
    <col min="11" max="11" width="55.88671875" style="82" customWidth="1"/>
    <col min="12" max="12" width="48.44140625" style="82" customWidth="1"/>
    <col min="13" max="14" width="28.5546875" style="82" customWidth="1"/>
    <col min="15" max="15" width="50" style="82" customWidth="1"/>
    <col min="16" max="47" width="15.88671875" style="84" customWidth="1"/>
    <col min="48" max="48" width="24.5546875" style="84" customWidth="1"/>
    <col min="49" max="49" width="22.88671875" style="84" customWidth="1"/>
    <col min="50" max="50" width="19.33203125" style="84" customWidth="1"/>
    <col min="51" max="51" width="18.44140625" style="84" customWidth="1"/>
    <col min="52" max="52" width="19.44140625" style="84" customWidth="1"/>
    <col min="53" max="53" width="23.33203125" style="84" customWidth="1"/>
    <col min="54" max="55" width="25.109375" style="84" customWidth="1"/>
    <col min="56" max="56" width="26.6640625" style="84" customWidth="1"/>
    <col min="57" max="57" width="26.33203125" style="84" customWidth="1"/>
    <col min="58" max="58" width="26.5546875" style="84" customWidth="1"/>
    <col min="59" max="59" width="26.33203125" style="84" customWidth="1"/>
    <col min="60" max="60" width="27.33203125" style="84" customWidth="1"/>
    <col min="61" max="16384" width="17.33203125" style="84"/>
  </cols>
  <sheetData>
    <row r="1" spans="2:60" ht="15.6" thickBot="1"/>
    <row r="2" spans="2:60" ht="15.6" customHeight="1">
      <c r="B2" s="45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145" t="s">
        <v>31</v>
      </c>
      <c r="BH2" s="146"/>
    </row>
    <row r="3" spans="2:60" ht="15.6" customHeight="1">
      <c r="B3" s="45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0" ht="15" customHeight="1">
      <c r="B4" s="45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626</v>
      </c>
    </row>
    <row r="5" spans="2:60" ht="15.6" customHeight="1">
      <c r="B5" s="45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149" t="s">
        <v>30</v>
      </c>
      <c r="BH5" s="150"/>
    </row>
    <row r="6" spans="2:60" ht="15.6" customHeight="1" thickBot="1">
      <c r="B6" s="45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0">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302"/>
      <c r="BC7" s="302"/>
      <c r="BD7" s="302"/>
      <c r="BE7" s="87"/>
      <c r="BF7" s="87"/>
    </row>
    <row r="8" spans="2:60" ht="24.6">
      <c r="B8" s="151" t="s">
        <v>45</v>
      </c>
      <c r="C8" s="496" t="s">
        <v>86</v>
      </c>
      <c r="D8" s="496"/>
      <c r="E8" s="152"/>
      <c r="F8" s="152"/>
      <c r="G8" s="152"/>
      <c r="H8" s="152"/>
      <c r="I8" s="152"/>
      <c r="J8" s="152"/>
      <c r="K8" s="152"/>
      <c r="L8" s="152"/>
      <c r="M8" s="152"/>
      <c r="N8" s="152"/>
      <c r="O8" s="152"/>
      <c r="AW8" s="302"/>
      <c r="AX8" s="302"/>
      <c r="AY8" s="302"/>
      <c r="AZ8" s="302"/>
      <c r="BA8" s="302"/>
      <c r="BB8" s="302"/>
      <c r="BC8" s="302"/>
      <c r="BD8" s="302"/>
    </row>
    <row r="9" spans="2:60" ht="75" customHeight="1">
      <c r="B9" s="151" t="s">
        <v>34</v>
      </c>
      <c r="C9" s="497" t="s">
        <v>361</v>
      </c>
      <c r="D9" s="498"/>
      <c r="E9" s="152"/>
      <c r="F9" s="152"/>
      <c r="G9" s="152"/>
      <c r="H9" s="152"/>
      <c r="I9" s="152"/>
      <c r="J9" s="152"/>
      <c r="K9" s="152"/>
      <c r="L9" s="152"/>
      <c r="M9" s="152"/>
      <c r="N9" s="152"/>
      <c r="O9" s="152"/>
      <c r="AW9" s="302"/>
      <c r="AX9" s="302"/>
      <c r="AY9" s="302"/>
      <c r="AZ9" s="302"/>
      <c r="BA9" s="302"/>
      <c r="BB9" s="302"/>
      <c r="BC9" s="302"/>
      <c r="BD9" s="302"/>
    </row>
    <row r="10" spans="2:60" ht="24.6">
      <c r="B10" s="151" t="s">
        <v>100</v>
      </c>
      <c r="C10" s="499">
        <v>2023</v>
      </c>
      <c r="D10" s="500"/>
      <c r="E10" s="152"/>
      <c r="F10" s="152"/>
      <c r="G10" s="152"/>
      <c r="H10" s="152"/>
      <c r="I10" s="152"/>
      <c r="J10" s="152"/>
      <c r="K10" s="152"/>
      <c r="L10" s="152"/>
      <c r="M10" s="152"/>
      <c r="N10" s="152"/>
      <c r="O10" s="152"/>
      <c r="AW10" s="302"/>
      <c r="AX10" s="302"/>
      <c r="AY10" s="302"/>
      <c r="AZ10" s="302"/>
      <c r="BA10" s="302"/>
      <c r="BB10" s="302"/>
      <c r="BC10" s="302"/>
      <c r="BD10" s="302"/>
    </row>
    <row r="11" spans="2:60">
      <c r="B11" s="85"/>
      <c r="C11" s="85"/>
      <c r="D11" s="85"/>
      <c r="E11" s="85"/>
      <c r="F11" s="85"/>
      <c r="G11" s="86"/>
      <c r="H11" s="86"/>
      <c r="I11" s="85"/>
      <c r="J11" s="85"/>
      <c r="K11" s="85"/>
      <c r="L11" s="85"/>
      <c r="M11" s="85"/>
      <c r="N11" s="85"/>
      <c r="O11" s="85"/>
      <c r="AW11" s="302"/>
      <c r="AX11" s="302"/>
      <c r="AY11" s="302"/>
      <c r="AZ11" s="302"/>
      <c r="BA11" s="302"/>
      <c r="BB11" s="302"/>
      <c r="BC11" s="302"/>
      <c r="BD11" s="302"/>
    </row>
    <row r="12" spans="2:60" ht="27.6"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61</v>
      </c>
      <c r="AW12" s="503" t="s">
        <v>648</v>
      </c>
      <c r="AX12" s="504"/>
      <c r="AY12" s="504"/>
      <c r="AZ12" s="505"/>
      <c r="BA12" s="518" t="s">
        <v>649</v>
      </c>
      <c r="BB12" s="519"/>
      <c r="BC12" s="519"/>
      <c r="BD12" s="520"/>
      <c r="BE12" s="512" t="s">
        <v>650</v>
      </c>
      <c r="BF12" s="513"/>
      <c r="BG12" s="513"/>
      <c r="BH12" s="514"/>
    </row>
    <row r="13" spans="2:60" ht="15.6">
      <c r="B13" s="422"/>
      <c r="C13" s="422"/>
      <c r="D13" s="509"/>
      <c r="E13" s="422"/>
      <c r="F13" s="42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118</v>
      </c>
      <c r="AX13" s="506" t="s">
        <v>22</v>
      </c>
      <c r="AY13" s="506" t="s">
        <v>119</v>
      </c>
      <c r="AZ13" s="506" t="s">
        <v>120</v>
      </c>
      <c r="BA13" s="521" t="s">
        <v>118</v>
      </c>
      <c r="BB13" s="521" t="s">
        <v>121</v>
      </c>
      <c r="BC13" s="521" t="s">
        <v>122</v>
      </c>
      <c r="BD13" s="521" t="s">
        <v>123</v>
      </c>
      <c r="BE13" s="515" t="s">
        <v>21</v>
      </c>
      <c r="BF13" s="515" t="s">
        <v>22</v>
      </c>
      <c r="BG13" s="515" t="s">
        <v>23</v>
      </c>
      <c r="BH13" s="515" t="s">
        <v>24</v>
      </c>
    </row>
    <row r="14" spans="2:60" ht="15.6">
      <c r="B14" s="422"/>
      <c r="C14" s="422"/>
      <c r="D14" s="509"/>
      <c r="E14" s="422"/>
      <c r="F14" s="42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2:60" ht="13.2" customHeight="1">
      <c r="B15" s="422"/>
      <c r="C15" s="422"/>
      <c r="D15" s="509"/>
      <c r="E15" s="422"/>
      <c r="F15" s="422"/>
      <c r="G15" s="422"/>
      <c r="H15" s="422"/>
      <c r="I15" s="422"/>
      <c r="J15" s="422"/>
      <c r="K15" s="422"/>
      <c r="L15" s="422"/>
      <c r="M15" s="422"/>
      <c r="N15" s="422"/>
      <c r="O15" s="422"/>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86"/>
      <c r="AW15" s="508"/>
      <c r="AX15" s="508"/>
      <c r="AY15" s="508"/>
      <c r="AZ15" s="508"/>
      <c r="BA15" s="523"/>
      <c r="BB15" s="523"/>
      <c r="BC15" s="523"/>
      <c r="BD15" s="523"/>
      <c r="BE15" s="517"/>
      <c r="BF15" s="517"/>
      <c r="BG15" s="517"/>
      <c r="BH15" s="517"/>
    </row>
    <row r="16" spans="2:60" ht="128.25" customHeight="1">
      <c r="B16" s="459"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459" t="str">
        <f>+'01-FR-03 POA INSTITUCIONAL'!C55</f>
        <v>4.2. Consolidar el 90% del Modelo Integrado de Planeación y Gestión –MIPG- y sus sistemas de gestión articulados, como compromiso con la Calidad, la Excelencia, la Responsabilidad Ambiental y la Mejora en la prestación del Servicio.</v>
      </c>
      <c r="D16" s="296" t="str">
        <f>+'01-FR-03 POA INSTITUCIONAL'!D59</f>
        <v>4.2.5 Incrementar al 90% la percepción de los usuarios que califican como excelente y bueno el servicio en la Personería de Bogotá</v>
      </c>
      <c r="E16" s="14">
        <f>+'01-FR-03 POA INSTITUCIONAL'!E59</f>
        <v>0.2</v>
      </c>
      <c r="F16" s="120">
        <f>+'01-FR-03 POA INSTITUCIONAL'!F59</f>
        <v>0.9</v>
      </c>
      <c r="G16" s="120">
        <f>+'01-FR-03 POA INSTITUCIONAL'!M59</f>
        <v>0.9</v>
      </c>
      <c r="H16" s="8">
        <f>+'01-FR-03 POA INSTITUCIONAL'!G59</f>
        <v>0.86</v>
      </c>
      <c r="I16" s="8" t="str">
        <f>+'01-FR-03 POA INSTITUCIONAL'!H59</f>
        <v>Porcentaje de Percepción de los usuarios en calificación excelente y bueno incrementado</v>
      </c>
      <c r="J16" s="153" t="s">
        <v>352</v>
      </c>
      <c r="K16" s="155" t="s">
        <v>353</v>
      </c>
      <c r="L16" s="155" t="s">
        <v>354</v>
      </c>
      <c r="M16" s="155" t="s">
        <v>355</v>
      </c>
      <c r="N16" s="155" t="s">
        <v>356</v>
      </c>
      <c r="O16" s="9" t="str">
        <f>+'01-FR-03 POA INSTITUCIONAL'!J59</f>
        <v>Secretaría General</v>
      </c>
      <c r="P16" s="356">
        <v>0.9</v>
      </c>
      <c r="Q16" s="229"/>
      <c r="R16" s="356">
        <v>0</v>
      </c>
      <c r="S16" s="229"/>
      <c r="T16" s="356">
        <v>0</v>
      </c>
      <c r="U16" s="229"/>
      <c r="V16" s="230">
        <f>P16</f>
        <v>0.9</v>
      </c>
      <c r="W16" s="230">
        <f>Q16</f>
        <v>0</v>
      </c>
      <c r="X16" s="356">
        <v>0</v>
      </c>
      <c r="Y16" s="229"/>
      <c r="Z16" s="356">
        <v>0</v>
      </c>
      <c r="AA16" s="229"/>
      <c r="AB16" s="356">
        <v>0</v>
      </c>
      <c r="AC16" s="229"/>
      <c r="AD16" s="230">
        <f>X16</f>
        <v>0</v>
      </c>
      <c r="AE16" s="230">
        <f>Y16</f>
        <v>0</v>
      </c>
      <c r="AF16" s="356">
        <v>0.9</v>
      </c>
      <c r="AG16" s="229"/>
      <c r="AH16" s="356">
        <v>0</v>
      </c>
      <c r="AI16" s="229"/>
      <c r="AJ16" s="356">
        <v>0</v>
      </c>
      <c r="AK16" s="232"/>
      <c r="AL16" s="230">
        <f>AF16</f>
        <v>0.9</v>
      </c>
      <c r="AM16" s="230">
        <f>AG16</f>
        <v>0</v>
      </c>
      <c r="AN16" s="356">
        <v>0</v>
      </c>
      <c r="AO16" s="229"/>
      <c r="AP16" s="356">
        <v>0</v>
      </c>
      <c r="AQ16" s="229"/>
      <c r="AR16" s="356">
        <v>0</v>
      </c>
      <c r="AS16" s="229"/>
      <c r="AT16" s="230">
        <f>AN16</f>
        <v>0</v>
      </c>
      <c r="AU16" s="230">
        <f>AO16</f>
        <v>0</v>
      </c>
      <c r="AV16" s="230">
        <f>AVERAGE(V16,AL16)</f>
        <v>0.9</v>
      </c>
      <c r="AW16" s="233">
        <f t="shared" ref="AW16:AW17" si="0">+W16</f>
        <v>0</v>
      </c>
      <c r="AX16" s="233">
        <f t="shared" ref="AX16:AX17" si="1">+W16+AE16</f>
        <v>0</v>
      </c>
      <c r="AY16" s="233">
        <f t="shared" ref="AY16:AY17" si="2">+W16+AE16+AM16</f>
        <v>0</v>
      </c>
      <c r="AZ16" s="233">
        <f t="shared" ref="AZ16:AZ17" si="3">+W16+AE16+AM16+AU16</f>
        <v>0</v>
      </c>
      <c r="BA16" s="13">
        <f t="shared" ref="BA16:BA17" si="4">IF(AND(AW16&gt;0,AV16&gt;0),AW16/AV16,0)</f>
        <v>0</v>
      </c>
      <c r="BB16" s="13">
        <f t="shared" ref="BB16:BD18" si="5">IF(AND(AX16&gt;0,$AV16&gt;0),AX16/$AV16,0)</f>
        <v>0</v>
      </c>
      <c r="BC16" s="13">
        <f t="shared" si="5"/>
        <v>0</v>
      </c>
      <c r="BD16" s="13">
        <f t="shared" si="5"/>
        <v>0</v>
      </c>
      <c r="BE16" s="13">
        <f t="shared" ref="BE16:BH18" si="6">(IF(AND(AW16&gt;0,$AV16&gt;0),AW16/$AV16,0))*$E16</f>
        <v>0</v>
      </c>
      <c r="BF16" s="13">
        <f t="shared" si="6"/>
        <v>0</v>
      </c>
      <c r="BG16" s="13">
        <f t="shared" si="6"/>
        <v>0</v>
      </c>
      <c r="BH16" s="13">
        <f t="shared" si="6"/>
        <v>0</v>
      </c>
    </row>
    <row r="17" spans="2:60" ht="128.25" customHeight="1">
      <c r="B17" s="460"/>
      <c r="C17" s="460"/>
      <c r="D17" s="296" t="str">
        <f>+'01-FR-03 POA INSTITUCIONAL'!D60</f>
        <v xml:space="preserve">4.2.6 Implementar 7 lineamientos en compromiso con la calidad para satisfacer las necesidades y expectativas de los (as) usuarios(as) y partes interesadas </v>
      </c>
      <c r="E17" s="14">
        <f>+'01-FR-03 POA INSTITUCIONAL'!E60</f>
        <v>0.15</v>
      </c>
      <c r="F17" s="226">
        <f>+'01-FR-03 POA INSTITUCIONAL'!F60</f>
        <v>7</v>
      </c>
      <c r="G17" s="226">
        <f>+'01-FR-03 POA INSTITUCIONAL'!M60</f>
        <v>1</v>
      </c>
      <c r="H17" s="226">
        <f>+'01-FR-03 POA INSTITUCIONAL'!G60</f>
        <v>3</v>
      </c>
      <c r="I17" s="8" t="str">
        <f>+'01-FR-03 POA INSTITUCIONAL'!H60</f>
        <v>Lineamientos implementados</v>
      </c>
      <c r="J17" s="153" t="s">
        <v>357</v>
      </c>
      <c r="K17" s="155" t="s">
        <v>358</v>
      </c>
      <c r="L17" s="156" t="s">
        <v>748</v>
      </c>
      <c r="M17" s="155" t="s">
        <v>359</v>
      </c>
      <c r="N17" s="155" t="s">
        <v>356</v>
      </c>
      <c r="O17" s="9" t="str">
        <f>+'01-FR-03 POA INSTITUCIONAL'!J60</f>
        <v>Secretaría General</v>
      </c>
      <c r="P17" s="229">
        <v>0</v>
      </c>
      <c r="Q17" s="229"/>
      <c r="R17" s="229">
        <v>0</v>
      </c>
      <c r="S17" s="229"/>
      <c r="T17" s="229">
        <v>0</v>
      </c>
      <c r="U17" s="229"/>
      <c r="V17" s="231">
        <f t="shared" ref="V17:W17" si="7">P17+R17+T17</f>
        <v>0</v>
      </c>
      <c r="W17" s="231">
        <f t="shared" si="7"/>
        <v>0</v>
      </c>
      <c r="X17" s="229">
        <v>0</v>
      </c>
      <c r="Y17" s="229"/>
      <c r="Z17" s="229">
        <v>0</v>
      </c>
      <c r="AA17" s="229"/>
      <c r="AB17" s="229">
        <v>1</v>
      </c>
      <c r="AC17" s="229"/>
      <c r="AD17" s="231">
        <f t="shared" ref="AD17:AE17" si="8">X17+Z17+AB17</f>
        <v>1</v>
      </c>
      <c r="AE17" s="231">
        <f t="shared" si="8"/>
        <v>0</v>
      </c>
      <c r="AF17" s="229">
        <v>0</v>
      </c>
      <c r="AG17" s="229"/>
      <c r="AH17" s="229">
        <v>0</v>
      </c>
      <c r="AI17" s="229"/>
      <c r="AJ17" s="229">
        <v>0</v>
      </c>
      <c r="AK17" s="232"/>
      <c r="AL17" s="231">
        <f t="shared" ref="AL17:AM17" si="9">AF17+AH17+AJ17</f>
        <v>0</v>
      </c>
      <c r="AM17" s="231">
        <f t="shared" si="9"/>
        <v>0</v>
      </c>
      <c r="AN17" s="229">
        <v>0</v>
      </c>
      <c r="AO17" s="229"/>
      <c r="AP17" s="229">
        <v>0</v>
      </c>
      <c r="AQ17" s="229"/>
      <c r="AR17" s="229">
        <v>0</v>
      </c>
      <c r="AS17" s="229"/>
      <c r="AT17" s="231">
        <f t="shared" ref="AT17:AU17" si="10">AN17+AP17+AR17</f>
        <v>0</v>
      </c>
      <c r="AU17" s="231">
        <f t="shared" si="10"/>
        <v>0</v>
      </c>
      <c r="AV17" s="234">
        <f t="shared" ref="AV17" si="11">V17+AD17+AL17+AT17</f>
        <v>1</v>
      </c>
      <c r="AW17" s="233">
        <f t="shared" si="0"/>
        <v>0</v>
      </c>
      <c r="AX17" s="233">
        <f t="shared" si="1"/>
        <v>0</v>
      </c>
      <c r="AY17" s="233">
        <f t="shared" si="2"/>
        <v>0</v>
      </c>
      <c r="AZ17" s="233">
        <f t="shared" si="3"/>
        <v>0</v>
      </c>
      <c r="BA17" s="13">
        <f t="shared" si="4"/>
        <v>0</v>
      </c>
      <c r="BB17" s="13">
        <f t="shared" si="5"/>
        <v>0</v>
      </c>
      <c r="BC17" s="13">
        <f t="shared" si="5"/>
        <v>0</v>
      </c>
      <c r="BD17" s="13">
        <f t="shared" si="5"/>
        <v>0</v>
      </c>
      <c r="BE17" s="13">
        <f t="shared" si="6"/>
        <v>0</v>
      </c>
      <c r="BF17" s="13">
        <f t="shared" si="6"/>
        <v>0</v>
      </c>
      <c r="BG17" s="13">
        <f t="shared" si="6"/>
        <v>0</v>
      </c>
      <c r="BH17" s="13">
        <f t="shared" si="6"/>
        <v>0</v>
      </c>
    </row>
    <row r="18" spans="2:60" ht="128.25" customHeight="1">
      <c r="B18" s="303"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8" s="296" t="str">
        <f>+'01-FR-03 POA INSTITUCIONAL'!C95</f>
        <v>4.7. Articular el 100% de las acciones de trabajo interinstitucional y cooperación nacional e internacional que permita aunar esfuerzos para el cumplimiento de la misión institucional.</v>
      </c>
      <c r="D18" s="296" t="str">
        <f>+'01-FR-03 POA INSTITUCIONAL'!D95</f>
        <v>4.7.1 Gestionar 3 acuerdos interinstitucionales o de cooperación nacional y/o internacional para garantizar el enfoque social, en el marco de un estado pluralista, para el fortalecimiento de la prestación del servicio al usuario</v>
      </c>
      <c r="E18" s="14">
        <f>+'01-FR-03 POA INSTITUCIONAL'!E95</f>
        <v>1</v>
      </c>
      <c r="F18" s="226">
        <f>+'01-FR-03 POA INSTITUCIONAL'!F95</f>
        <v>3</v>
      </c>
      <c r="G18" s="226">
        <f>+'01-FR-03 POA INSTITUCIONAL'!M61</f>
        <v>1</v>
      </c>
      <c r="H18" s="304" t="str">
        <f>+'01-FR-03 POA INSTITUCIONAL'!G95</f>
        <v>S.I.</v>
      </c>
      <c r="I18" s="304" t="str">
        <f>+'01-FR-03 POA INSTITUCIONAL'!H95</f>
        <v>Acuerdos interinstitucionales gestionados</v>
      </c>
      <c r="J18" s="153" t="s">
        <v>362</v>
      </c>
      <c r="K18" s="155" t="s">
        <v>363</v>
      </c>
      <c r="L18" s="155" t="s">
        <v>749</v>
      </c>
      <c r="M18" s="155" t="s">
        <v>359</v>
      </c>
      <c r="N18" s="155" t="s">
        <v>356</v>
      </c>
      <c r="O18" s="9" t="str">
        <f>+'01-FR-03 POA INSTITUCIONAL'!J95</f>
        <v>Secretaría General</v>
      </c>
      <c r="P18" s="185">
        <v>0</v>
      </c>
      <c r="Q18" s="185"/>
      <c r="R18" s="185">
        <v>0</v>
      </c>
      <c r="S18" s="185"/>
      <c r="T18" s="185">
        <v>0</v>
      </c>
      <c r="U18" s="185"/>
      <c r="V18" s="22">
        <f t="shared" ref="V18:W18" si="12">P18+R18+T18</f>
        <v>0</v>
      </c>
      <c r="W18" s="22">
        <f t="shared" si="12"/>
        <v>0</v>
      </c>
      <c r="X18" s="185">
        <v>0</v>
      </c>
      <c r="Y18" s="185"/>
      <c r="Z18" s="185">
        <v>0</v>
      </c>
      <c r="AA18" s="185"/>
      <c r="AB18" s="185">
        <v>0</v>
      </c>
      <c r="AC18" s="185"/>
      <c r="AD18" s="22">
        <f t="shared" ref="AD18:AE18" si="13">X18+Z18+AB18</f>
        <v>0</v>
      </c>
      <c r="AE18" s="22">
        <f t="shared" si="13"/>
        <v>0</v>
      </c>
      <c r="AF18" s="185">
        <v>0</v>
      </c>
      <c r="AG18" s="185"/>
      <c r="AH18" s="185">
        <v>0</v>
      </c>
      <c r="AI18" s="185"/>
      <c r="AJ18" s="185">
        <v>0</v>
      </c>
      <c r="AK18" s="186"/>
      <c r="AL18" s="22">
        <f t="shared" ref="AL18:AM18" si="14">AF18+AH18+AJ18</f>
        <v>0</v>
      </c>
      <c r="AM18" s="22">
        <f t="shared" si="14"/>
        <v>0</v>
      </c>
      <c r="AN18" s="185">
        <v>0</v>
      </c>
      <c r="AO18" s="185"/>
      <c r="AP18" s="185">
        <v>1</v>
      </c>
      <c r="AQ18" s="185"/>
      <c r="AR18" s="185">
        <v>0</v>
      </c>
      <c r="AS18" s="185"/>
      <c r="AT18" s="22">
        <f t="shared" ref="AT18:AU18" si="15">AN18+AP18+AR18</f>
        <v>1</v>
      </c>
      <c r="AU18" s="22">
        <f t="shared" si="15"/>
        <v>0</v>
      </c>
      <c r="AV18" s="165">
        <f t="shared" ref="AV18" si="16">V18+AD18+AL18+AT18</f>
        <v>1</v>
      </c>
      <c r="AW18" s="32">
        <f t="shared" ref="AW18" si="17">+W18</f>
        <v>0</v>
      </c>
      <c r="AX18" s="32">
        <f t="shared" ref="AX18" si="18">+W18+AE18</f>
        <v>0</v>
      </c>
      <c r="AY18" s="32">
        <f t="shared" ref="AY18" si="19">+W18+AE18+AM18</f>
        <v>0</v>
      </c>
      <c r="AZ18" s="32">
        <f t="shared" ref="AZ18" si="20">+W18+AE18+AM18+AU18</f>
        <v>0</v>
      </c>
      <c r="BA18" s="13">
        <f t="shared" ref="BA18" si="21">IF(AND(AW18&gt;0,AV18&gt;0),AW18/AV18,0)</f>
        <v>0</v>
      </c>
      <c r="BB18" s="13">
        <f t="shared" si="5"/>
        <v>0</v>
      </c>
      <c r="BC18" s="13">
        <f t="shared" si="5"/>
        <v>0</v>
      </c>
      <c r="BD18" s="13">
        <f t="shared" si="5"/>
        <v>0</v>
      </c>
      <c r="BE18" s="13">
        <f t="shared" si="6"/>
        <v>0</v>
      </c>
      <c r="BF18" s="13">
        <f t="shared" si="6"/>
        <v>0</v>
      </c>
      <c r="BG18" s="13">
        <f t="shared" si="6"/>
        <v>0</v>
      </c>
      <c r="BH18" s="13">
        <f t="shared" si="6"/>
        <v>0</v>
      </c>
    </row>
    <row r="19" spans="2:60" ht="22.8">
      <c r="B19" s="419"/>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79"/>
      <c r="AX19" s="501" t="s">
        <v>19</v>
      </c>
      <c r="AY19" s="502"/>
      <c r="AZ19" s="502"/>
      <c r="BA19" s="25">
        <f t="shared" ref="BA19:BH19" si="22">AVERAGE(BA18:BA18)</f>
        <v>0</v>
      </c>
      <c r="BB19" s="25">
        <f t="shared" si="22"/>
        <v>0</v>
      </c>
      <c r="BC19" s="25">
        <f t="shared" si="22"/>
        <v>0</v>
      </c>
      <c r="BD19" s="25">
        <f t="shared" si="22"/>
        <v>0</v>
      </c>
      <c r="BE19" s="25">
        <f t="shared" si="22"/>
        <v>0</v>
      </c>
      <c r="BF19" s="25">
        <f t="shared" si="22"/>
        <v>0</v>
      </c>
      <c r="BG19" s="25">
        <f t="shared" si="22"/>
        <v>0</v>
      </c>
      <c r="BH19" s="25">
        <f t="shared" si="22"/>
        <v>0</v>
      </c>
    </row>
    <row r="20" spans="2:60">
      <c r="B20" s="458"/>
      <c r="C20" s="458"/>
      <c r="D20" s="458"/>
      <c r="E20" s="458"/>
      <c r="F20" s="458"/>
      <c r="G20" s="458"/>
      <c r="H20" s="166"/>
      <c r="I20" s="167"/>
      <c r="J20" s="167"/>
      <c r="K20" s="167"/>
      <c r="L20" s="167"/>
      <c r="M20" s="167"/>
      <c r="N20" s="167"/>
      <c r="O20" s="167"/>
    </row>
    <row r="21" spans="2:60">
      <c r="B21" s="167"/>
      <c r="C21" s="167"/>
      <c r="D21" s="480"/>
      <c r="E21" s="480"/>
      <c r="F21" s="480"/>
      <c r="G21" s="480"/>
      <c r="H21" s="480"/>
      <c r="I21" s="480"/>
      <c r="J21" s="480"/>
      <c r="K21" s="480"/>
      <c r="L21" s="480"/>
      <c r="M21" s="480"/>
      <c r="N21" s="480"/>
      <c r="O21" s="480"/>
    </row>
    <row r="22" spans="2:60" ht="15.6">
      <c r="B22" s="28" t="s">
        <v>26</v>
      </c>
      <c r="C22" s="168">
        <v>44224</v>
      </c>
      <c r="D22" s="169"/>
      <c r="E22" s="472" t="s">
        <v>50</v>
      </c>
      <c r="F22" s="301"/>
      <c r="G22" s="576" t="s">
        <v>364</v>
      </c>
      <c r="H22" s="576"/>
      <c r="I22" s="576"/>
      <c r="J22" s="576"/>
      <c r="K22" s="170"/>
      <c r="L22" s="477"/>
      <c r="M22" s="477"/>
      <c r="N22" s="477"/>
      <c r="O22" s="478"/>
    </row>
    <row r="23" spans="2:60" ht="15.6">
      <c r="B23" s="167"/>
      <c r="C23" s="167"/>
      <c r="D23" s="170"/>
      <c r="E23" s="472"/>
      <c r="F23" s="301"/>
      <c r="G23" s="576"/>
      <c r="H23" s="576"/>
      <c r="I23" s="576"/>
      <c r="J23" s="576"/>
      <c r="K23" s="167"/>
      <c r="L23" s="167"/>
      <c r="M23" s="167"/>
      <c r="N23" s="167"/>
      <c r="O23" s="167"/>
    </row>
    <row r="24" spans="2:60" ht="15.6">
      <c r="B24" s="28" t="s">
        <v>49</v>
      </c>
      <c r="C24" s="29">
        <v>44581</v>
      </c>
      <c r="D24" s="167"/>
      <c r="E24" s="167"/>
      <c r="F24" s="167"/>
      <c r="K24" s="167"/>
      <c r="L24" s="167"/>
      <c r="M24" s="167"/>
      <c r="N24" s="167"/>
      <c r="O24" s="167"/>
    </row>
    <row r="25" spans="2:60" ht="13.5" customHeight="1">
      <c r="B25" s="144"/>
      <c r="C25" s="256"/>
      <c r="D25" s="144"/>
      <c r="E25" s="144"/>
      <c r="F25" s="144"/>
      <c r="K25" s="157"/>
      <c r="L25" s="157"/>
      <c r="M25" s="157"/>
      <c r="N25" s="157"/>
      <c r="O25" s="157"/>
    </row>
    <row r="26" spans="2:60" ht="20.25" customHeight="1">
      <c r="B26" s="28" t="s">
        <v>49</v>
      </c>
      <c r="C26" s="29">
        <v>44953</v>
      </c>
      <c r="D26" s="144"/>
      <c r="E26" s="144"/>
      <c r="F26" s="144"/>
      <c r="K26" s="157"/>
      <c r="L26" s="157"/>
      <c r="M26" s="157"/>
      <c r="N26" s="157"/>
      <c r="O26" s="157"/>
    </row>
    <row r="27" spans="2:60">
      <c r="B27" s="167"/>
      <c r="C27" s="167"/>
      <c r="D27" s="167"/>
      <c r="E27" s="167"/>
      <c r="F27" s="167"/>
      <c r="K27" s="167"/>
      <c r="L27" s="167"/>
      <c r="M27" s="167"/>
      <c r="N27" s="167"/>
      <c r="O27" s="167"/>
    </row>
    <row r="28" spans="2:60">
      <c r="B28" s="144" t="s">
        <v>646</v>
      </c>
      <c r="C28" s="167"/>
      <c r="D28" s="167"/>
      <c r="E28" s="167"/>
      <c r="F28" s="167"/>
      <c r="G28" s="166"/>
      <c r="H28" s="166"/>
      <c r="I28" s="476"/>
      <c r="J28" s="476"/>
      <c r="K28" s="476"/>
      <c r="L28" s="476"/>
      <c r="M28" s="300"/>
      <c r="N28" s="300"/>
      <c r="O28" s="300"/>
    </row>
    <row r="29" spans="2:60">
      <c r="C29" s="167"/>
      <c r="D29" s="167"/>
      <c r="E29" s="167"/>
      <c r="F29" s="167"/>
      <c r="G29" s="166"/>
      <c r="H29" s="166"/>
      <c r="I29" s="167"/>
      <c r="J29" s="167"/>
      <c r="K29" s="172"/>
      <c r="L29" s="167"/>
      <c r="M29" s="167"/>
      <c r="N29" s="167"/>
      <c r="O29" s="167"/>
    </row>
    <row r="30" spans="2:60">
      <c r="B30" s="167"/>
      <c r="C30" s="167"/>
      <c r="D30" s="167"/>
      <c r="E30" s="167"/>
      <c r="F30" s="167"/>
      <c r="G30" s="166"/>
      <c r="H30" s="166"/>
      <c r="I30" s="476"/>
      <c r="J30" s="476"/>
      <c r="K30" s="476"/>
      <c r="L30" s="476"/>
      <c r="M30" s="300"/>
      <c r="N30" s="300"/>
      <c r="O30" s="300"/>
    </row>
    <row r="31" spans="2:60">
      <c r="B31" s="167"/>
      <c r="C31" s="167"/>
      <c r="D31" s="167"/>
      <c r="E31" s="167"/>
      <c r="F31" s="167"/>
      <c r="G31" s="166"/>
      <c r="H31" s="166"/>
      <c r="I31" s="167"/>
      <c r="J31" s="167"/>
      <c r="K31" s="172"/>
      <c r="L31" s="167"/>
      <c r="M31" s="167"/>
      <c r="N31" s="167"/>
      <c r="O31" s="167"/>
    </row>
    <row r="32" spans="2:60">
      <c r="B32" s="167"/>
      <c r="C32" s="167"/>
      <c r="D32" s="167"/>
      <c r="E32" s="167"/>
      <c r="F32" s="167"/>
      <c r="G32" s="166"/>
      <c r="H32" s="166"/>
      <c r="I32" s="476"/>
      <c r="J32" s="476"/>
      <c r="K32" s="476"/>
      <c r="L32" s="476"/>
      <c r="M32" s="300"/>
      <c r="N32" s="300"/>
      <c r="O32" s="300"/>
    </row>
  </sheetData>
  <sheetProtection algorithmName="SHA-512" hashValue="rIgH2E0i9LYCMrFZmylkcwqGsDjPlr/iGIQzMmfT0t5PP79+fVh4JaQ8jFZTKZRJ2bM2nDPXIZJq+anSAOtH2A==" saltValue="pf34QrKkhDtVvDP0BuFFuw==" spinCount="100000" sheet="1" objects="1" scenarios="1"/>
  <mergeCells count="70">
    <mergeCell ref="I30:L30"/>
    <mergeCell ref="I32:L32"/>
    <mergeCell ref="B20:G20"/>
    <mergeCell ref="AX19:AZ19"/>
    <mergeCell ref="D21:O21"/>
    <mergeCell ref="E22:E23"/>
    <mergeCell ref="G22:J23"/>
    <mergeCell ref="L22:O22"/>
    <mergeCell ref="I28:L28"/>
    <mergeCell ref="B19:AW19"/>
    <mergeCell ref="BH13:BH15"/>
    <mergeCell ref="C2:BF6"/>
    <mergeCell ref="BA13:BA15"/>
    <mergeCell ref="P12:AU12"/>
    <mergeCell ref="AV12:AV15"/>
    <mergeCell ref="AW12:AZ12"/>
    <mergeCell ref="BA12:BD12"/>
    <mergeCell ref="BB13:BB15"/>
    <mergeCell ref="BC13:BC15"/>
    <mergeCell ref="AD14:AE14"/>
    <mergeCell ref="AF14:AG14"/>
    <mergeCell ref="AH14:AI14"/>
    <mergeCell ref="AJ14:AK14"/>
    <mergeCell ref="P14:Q14"/>
    <mergeCell ref="R14:S14"/>
    <mergeCell ref="T14:U14"/>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AW13:AW15"/>
    <mergeCell ref="AX13:AX15"/>
    <mergeCell ref="C9:D9"/>
    <mergeCell ref="B2:B6"/>
    <mergeCell ref="BE13:BE15"/>
    <mergeCell ref="BF13:BF15"/>
    <mergeCell ref="N12:N15"/>
    <mergeCell ref="O12:O15"/>
    <mergeCell ref="M12:M15"/>
    <mergeCell ref="H12:H15"/>
    <mergeCell ref="I12:I15"/>
    <mergeCell ref="J12:J15"/>
    <mergeCell ref="K12:K15"/>
    <mergeCell ref="L12:L15"/>
    <mergeCell ref="F12:F15"/>
    <mergeCell ref="B16:B17"/>
    <mergeCell ref="C16:C17"/>
    <mergeCell ref="BG6:BH6"/>
    <mergeCell ref="AW7:BA7"/>
    <mergeCell ref="C8:D8"/>
    <mergeCell ref="C10:D10"/>
    <mergeCell ref="B12:B15"/>
    <mergeCell ref="C12:C15"/>
    <mergeCell ref="D12:D15"/>
    <mergeCell ref="E12:E15"/>
    <mergeCell ref="BE12:BH12"/>
    <mergeCell ref="P13:W13"/>
    <mergeCell ref="X13:AE13"/>
    <mergeCell ref="AF13:AM13"/>
    <mergeCell ref="AZ13:AZ15"/>
    <mergeCell ref="G12:G15"/>
  </mergeCells>
  <conditionalFormatting sqref="BA18:BH18">
    <cfRule type="cellIs" dxfId="23" priority="4" operator="between">
      <formula>0.7</formula>
      <formula>1</formula>
    </cfRule>
    <cfRule type="cellIs" dxfId="22" priority="5" operator="between">
      <formula>0.51</formula>
      <formula>0.69</formula>
    </cfRule>
    <cfRule type="cellIs" dxfId="21" priority="6" operator="between">
      <formula>0</formula>
      <formula>0.5</formula>
    </cfRule>
  </conditionalFormatting>
  <conditionalFormatting sqref="BA16:BH17">
    <cfRule type="cellIs" dxfId="20" priority="1" operator="between">
      <formula>0.7</formula>
      <formula>1</formula>
    </cfRule>
    <cfRule type="cellIs" dxfId="19" priority="2" operator="between">
      <formula>0.51</formula>
      <formula>0.69</formula>
    </cfRule>
    <cfRule type="cellIs" dxfId="18" priority="3" operator="between">
      <formula>0</formula>
      <formula>0.5</formula>
    </cfRule>
  </conditionalFormatting>
  <dataValidations disablePrompts="1"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66FF33"/>
  </sheetPr>
  <dimension ref="B1:BH34"/>
  <sheetViews>
    <sheetView showGridLines="0" topLeftCell="A7" zoomScale="55" zoomScaleNormal="55" workbookViewId="0">
      <selection activeCell="C10" sqref="C10:D10"/>
    </sheetView>
  </sheetViews>
  <sheetFormatPr baseColWidth="10" defaultColWidth="17.33203125" defaultRowHeight="15" customHeight="1"/>
  <cols>
    <col min="1" max="1" width="4.33203125" style="84" customWidth="1"/>
    <col min="2" max="2" width="50.44140625" style="82" customWidth="1"/>
    <col min="3" max="3" width="35.88671875" style="82" customWidth="1"/>
    <col min="4" max="4" width="49.6640625" style="82" customWidth="1"/>
    <col min="5" max="6" width="27.5546875" style="82" customWidth="1"/>
    <col min="7" max="8" width="29.33203125" style="83" customWidth="1"/>
    <col min="9" max="9" width="21.44140625" style="82" customWidth="1"/>
    <col min="10" max="10" width="31.88671875" style="82" customWidth="1"/>
    <col min="11" max="11" width="55.88671875" style="82" customWidth="1"/>
    <col min="12" max="12" width="48.44140625" style="82" customWidth="1"/>
    <col min="13" max="14" width="28.5546875" style="82" customWidth="1"/>
    <col min="15" max="15" width="50" style="82" customWidth="1"/>
    <col min="16" max="47" width="15.88671875" style="84" customWidth="1"/>
    <col min="48" max="48" width="24.5546875" style="84" customWidth="1"/>
    <col min="49" max="49" width="22.88671875" style="84" customWidth="1"/>
    <col min="50" max="50" width="19.33203125" style="84" customWidth="1"/>
    <col min="51" max="51" width="18.44140625" style="84" customWidth="1"/>
    <col min="52" max="52" width="19.44140625" style="84" customWidth="1"/>
    <col min="53" max="53" width="23.33203125" style="84" customWidth="1"/>
    <col min="54" max="55" width="25.109375" style="84" customWidth="1"/>
    <col min="56" max="56" width="26.6640625" style="84" customWidth="1"/>
    <col min="57" max="57" width="26.33203125" style="84" customWidth="1"/>
    <col min="58" max="58" width="26.5546875" style="84" customWidth="1"/>
    <col min="59" max="59" width="26.33203125" style="84" customWidth="1"/>
    <col min="60" max="60" width="27.33203125" style="84" customWidth="1"/>
    <col min="61" max="16384" width="17.33203125" style="84"/>
  </cols>
  <sheetData>
    <row r="1" spans="2:60" ht="15.6" thickBot="1"/>
    <row r="2" spans="2:60" ht="15.6" customHeight="1">
      <c r="B2" s="45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145" t="s">
        <v>31</v>
      </c>
      <c r="BH2" s="146"/>
    </row>
    <row r="3" spans="2:60" ht="15.6" customHeight="1">
      <c r="B3" s="45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0" ht="15" customHeight="1">
      <c r="B4" s="45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627</v>
      </c>
    </row>
    <row r="5" spans="2:60" ht="15.6" customHeight="1">
      <c r="B5" s="45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149" t="s">
        <v>30</v>
      </c>
      <c r="BH5" s="150"/>
    </row>
    <row r="6" spans="2:60" ht="15.6" customHeight="1" thickBot="1">
      <c r="B6" s="45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0">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360"/>
      <c r="BC7" s="360"/>
      <c r="BD7" s="360"/>
      <c r="BE7" s="87"/>
      <c r="BF7" s="87"/>
    </row>
    <row r="8" spans="2:60" ht="21">
      <c r="B8" s="151" t="s">
        <v>45</v>
      </c>
      <c r="C8" s="530" t="s">
        <v>96</v>
      </c>
      <c r="D8" s="530"/>
      <c r="E8" s="152"/>
      <c r="F8" s="152"/>
      <c r="G8" s="152"/>
      <c r="H8" s="152"/>
      <c r="I8" s="152"/>
      <c r="J8" s="152"/>
      <c r="K8" s="152"/>
      <c r="L8" s="152"/>
      <c r="M8" s="152"/>
      <c r="N8" s="152"/>
      <c r="O8" s="152"/>
      <c r="AW8" s="360"/>
      <c r="AX8" s="360"/>
      <c r="AY8" s="360"/>
      <c r="AZ8" s="360"/>
      <c r="BA8" s="360"/>
      <c r="BB8" s="360"/>
      <c r="BC8" s="360"/>
      <c r="BD8" s="360"/>
    </row>
    <row r="9" spans="2:60" ht="92.25" customHeight="1">
      <c r="B9" s="151" t="s">
        <v>34</v>
      </c>
      <c r="C9" s="536" t="s">
        <v>523</v>
      </c>
      <c r="D9" s="498"/>
      <c r="E9" s="152"/>
      <c r="F9" s="152"/>
      <c r="G9" s="152"/>
      <c r="H9" s="152"/>
      <c r="I9" s="152"/>
      <c r="J9" s="152"/>
      <c r="K9" s="152"/>
      <c r="L9" s="152"/>
      <c r="M9" s="152"/>
      <c r="N9" s="152"/>
      <c r="O9" s="152"/>
      <c r="AW9" s="360"/>
      <c r="AX9" s="360"/>
      <c r="AY9" s="360"/>
      <c r="AZ9" s="360"/>
      <c r="BA9" s="360"/>
      <c r="BB9" s="360"/>
      <c r="BC9" s="360"/>
      <c r="BD9" s="360"/>
    </row>
    <row r="10" spans="2:60" ht="24.6">
      <c r="B10" s="151" t="s">
        <v>100</v>
      </c>
      <c r="C10" s="499">
        <v>2023</v>
      </c>
      <c r="D10" s="500"/>
      <c r="E10" s="152"/>
      <c r="F10" s="152"/>
      <c r="G10" s="152"/>
      <c r="H10" s="152"/>
      <c r="I10" s="152"/>
      <c r="J10" s="152"/>
      <c r="K10" s="152"/>
      <c r="L10" s="152"/>
      <c r="M10" s="152"/>
      <c r="N10" s="152"/>
      <c r="O10" s="152"/>
      <c r="AW10" s="360"/>
      <c r="AX10" s="360"/>
      <c r="AY10" s="360"/>
      <c r="AZ10" s="360"/>
      <c r="BA10" s="360"/>
      <c r="BB10" s="360"/>
      <c r="BC10" s="360"/>
      <c r="BD10" s="360"/>
    </row>
    <row r="11" spans="2:60">
      <c r="B11" s="85"/>
      <c r="C11" s="85"/>
      <c r="D11" s="85"/>
      <c r="E11" s="85"/>
      <c r="F11" s="85"/>
      <c r="G11" s="86"/>
      <c r="H11" s="86"/>
      <c r="I11" s="85"/>
      <c r="J11" s="85"/>
      <c r="K11" s="85"/>
      <c r="L11" s="85"/>
      <c r="M11" s="85"/>
      <c r="N11" s="85"/>
      <c r="O11" s="85"/>
      <c r="AW11" s="360"/>
      <c r="AX11" s="360"/>
      <c r="AY11" s="360"/>
      <c r="AZ11" s="360"/>
      <c r="BA11" s="360"/>
      <c r="BB11" s="360"/>
      <c r="BC11" s="360"/>
      <c r="BD11" s="360"/>
    </row>
    <row r="12" spans="2:60" ht="32.4"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61</v>
      </c>
      <c r="AW12" s="503" t="s">
        <v>648</v>
      </c>
      <c r="AX12" s="504"/>
      <c r="AY12" s="504"/>
      <c r="AZ12" s="505"/>
      <c r="BA12" s="518" t="s">
        <v>649</v>
      </c>
      <c r="BB12" s="519"/>
      <c r="BC12" s="519"/>
      <c r="BD12" s="520"/>
      <c r="BE12" s="512" t="s">
        <v>650</v>
      </c>
      <c r="BF12" s="513"/>
      <c r="BG12" s="513"/>
      <c r="BH12" s="514"/>
    </row>
    <row r="13" spans="2:60" ht="15.6">
      <c r="B13" s="422"/>
      <c r="C13" s="422"/>
      <c r="D13" s="509"/>
      <c r="E13" s="422"/>
      <c r="F13" s="42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118</v>
      </c>
      <c r="AX13" s="506" t="s">
        <v>22</v>
      </c>
      <c r="AY13" s="506" t="s">
        <v>119</v>
      </c>
      <c r="AZ13" s="506" t="s">
        <v>120</v>
      </c>
      <c r="BA13" s="521" t="s">
        <v>118</v>
      </c>
      <c r="BB13" s="521" t="s">
        <v>121</v>
      </c>
      <c r="BC13" s="521" t="s">
        <v>122</v>
      </c>
      <c r="BD13" s="521" t="s">
        <v>123</v>
      </c>
      <c r="BE13" s="515" t="s">
        <v>21</v>
      </c>
      <c r="BF13" s="515" t="s">
        <v>22</v>
      </c>
      <c r="BG13" s="515" t="s">
        <v>23</v>
      </c>
      <c r="BH13" s="515" t="s">
        <v>24</v>
      </c>
    </row>
    <row r="14" spans="2:60" ht="15.6">
      <c r="B14" s="422"/>
      <c r="C14" s="422"/>
      <c r="D14" s="509"/>
      <c r="E14" s="422"/>
      <c r="F14" s="42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2:60" ht="13.2" customHeight="1">
      <c r="B15" s="422"/>
      <c r="C15" s="422"/>
      <c r="D15" s="509"/>
      <c r="E15" s="422"/>
      <c r="F15" s="422"/>
      <c r="G15" s="422"/>
      <c r="H15" s="422"/>
      <c r="I15" s="422"/>
      <c r="J15" s="422"/>
      <c r="K15" s="422"/>
      <c r="L15" s="422"/>
      <c r="M15" s="422"/>
      <c r="N15" s="422"/>
      <c r="O15" s="422"/>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86"/>
      <c r="AW15" s="508"/>
      <c r="AX15" s="508"/>
      <c r="AY15" s="508"/>
      <c r="AZ15" s="508"/>
      <c r="BA15" s="523"/>
      <c r="BB15" s="523"/>
      <c r="BC15" s="523"/>
      <c r="BD15" s="523"/>
      <c r="BE15" s="517"/>
      <c r="BF15" s="517"/>
      <c r="BG15" s="517"/>
      <c r="BH15" s="517"/>
    </row>
    <row r="16" spans="2:60" ht="110.25" customHeight="1">
      <c r="B16" s="51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10" t="str">
        <f>+'01-FR-03 POA INSTITUCIONAL'!C87</f>
        <v>4.5. Desarrollar el 100% de las acciones relacionadas con el fomento de la Cultura del Autocontrol, la Autorregulación y la Autogestión institucional.</v>
      </c>
      <c r="D16" s="357" t="str">
        <f>+'01-FR-03 POA INSTITUCIONAL'!D87</f>
        <v xml:space="preserve">4.5.1 Emitir 152 solicitudes de aplicación de medidas de preservación del orden interno, con el fin de prevenir la materialización de conductas con alcance disciplinario. </v>
      </c>
      <c r="E16" s="14">
        <f>+'01-FR-03 POA INSTITUCIONAL'!E87</f>
        <v>0.05</v>
      </c>
      <c r="F16" s="227">
        <f>+'01-FR-03 POA INSTITUCIONAL'!F87</f>
        <v>152</v>
      </c>
      <c r="G16" s="227">
        <f>+'01-FR-03 POA INSTITUCIONAL'!M87</f>
        <v>40</v>
      </c>
      <c r="H16" s="359" t="str">
        <f>+'01-FR-03 POA INSTITUCIONAL'!G87</f>
        <v>S.I.</v>
      </c>
      <c r="I16" s="359" t="str">
        <f>+'01-FR-03 POA INSTITUCIONAL'!H87</f>
        <v>Medidas de preservación del orden interno emitidas</v>
      </c>
      <c r="J16" s="153" t="s">
        <v>519</v>
      </c>
      <c r="K16" s="161" t="s">
        <v>525</v>
      </c>
      <c r="L16" s="155" t="s">
        <v>724</v>
      </c>
      <c r="M16" s="162" t="s">
        <v>528</v>
      </c>
      <c r="N16" s="155" t="s">
        <v>529</v>
      </c>
      <c r="O16" s="228" t="str">
        <f>+'01-FR-03 POA INSTITUCIONAL'!J87</f>
        <v>Oficina Control Interno Disciplinario</v>
      </c>
      <c r="P16" s="289">
        <v>3</v>
      </c>
      <c r="Q16" s="289"/>
      <c r="R16" s="289">
        <v>3</v>
      </c>
      <c r="S16" s="289"/>
      <c r="T16" s="289">
        <v>4</v>
      </c>
      <c r="U16" s="289"/>
      <c r="V16" s="290">
        <f>P16+R16+T16</f>
        <v>10</v>
      </c>
      <c r="W16" s="290">
        <f>Q16+S16+U16</f>
        <v>0</v>
      </c>
      <c r="X16" s="289">
        <v>3</v>
      </c>
      <c r="Y16" s="289"/>
      <c r="Z16" s="289">
        <v>3</v>
      </c>
      <c r="AA16" s="289"/>
      <c r="AB16" s="289">
        <v>4</v>
      </c>
      <c r="AC16" s="289"/>
      <c r="AD16" s="290">
        <f>X16+Z16+AB16</f>
        <v>10</v>
      </c>
      <c r="AE16" s="290">
        <f>Y16+AA16+AC16</f>
        <v>0</v>
      </c>
      <c r="AF16" s="289">
        <v>3</v>
      </c>
      <c r="AG16" s="289"/>
      <c r="AH16" s="289">
        <v>4</v>
      </c>
      <c r="AI16" s="289"/>
      <c r="AJ16" s="292">
        <v>3</v>
      </c>
      <c r="AK16" s="292"/>
      <c r="AL16" s="290">
        <f>AF16+AH16+AJ16</f>
        <v>10</v>
      </c>
      <c r="AM16" s="290">
        <f>AG16+AI16+AK16</f>
        <v>0</v>
      </c>
      <c r="AN16" s="289">
        <v>3</v>
      </c>
      <c r="AO16" s="289"/>
      <c r="AP16" s="289">
        <v>4</v>
      </c>
      <c r="AQ16" s="289"/>
      <c r="AR16" s="289">
        <v>3</v>
      </c>
      <c r="AS16" s="289"/>
      <c r="AT16" s="43">
        <f>AN16+AP16+AR16</f>
        <v>10</v>
      </c>
      <c r="AU16" s="43">
        <f>AO16+AQ16+AS16</f>
        <v>0</v>
      </c>
      <c r="AV16" s="165">
        <f>V16+AD16+AL16+AT16</f>
        <v>40</v>
      </c>
      <c r="AW16" s="248">
        <f>+W16</f>
        <v>0</v>
      </c>
      <c r="AX16" s="248">
        <f>+W16+AE16</f>
        <v>0</v>
      </c>
      <c r="AY16" s="248">
        <f>+W16+AE16+AM16</f>
        <v>0</v>
      </c>
      <c r="AZ16" s="248">
        <f>+W16+AE16+AM16+AU16</f>
        <v>0</v>
      </c>
      <c r="BA16" s="13">
        <f>IF(AND(AW16&gt;0,$AV16&gt;0),AW16/$AV16,0)</f>
        <v>0</v>
      </c>
      <c r="BB16" s="13">
        <f t="shared" ref="BB16:BD18" si="0">IF(AND(AX16&gt;0,$AV16&gt;0),AX16/$AV16,0)</f>
        <v>0</v>
      </c>
      <c r="BC16" s="13">
        <f t="shared" si="0"/>
        <v>0</v>
      </c>
      <c r="BD16" s="13">
        <f t="shared" si="0"/>
        <v>0</v>
      </c>
      <c r="BE16" s="13">
        <f t="shared" ref="BE16:BH18" si="1">(IF(AND(AW16&gt;0,$AV16&gt;0),AW16/$AV16,0))*$E16</f>
        <v>0</v>
      </c>
      <c r="BF16" s="13">
        <f t="shared" si="1"/>
        <v>0</v>
      </c>
      <c r="BG16" s="13">
        <f t="shared" si="1"/>
        <v>0</v>
      </c>
      <c r="BH16" s="13">
        <f t="shared" si="1"/>
        <v>0</v>
      </c>
    </row>
    <row r="17" spans="2:60" ht="152.25" customHeight="1">
      <c r="B17" s="511"/>
      <c r="C17" s="511"/>
      <c r="D17" s="357" t="str">
        <f>+'01-FR-03 POA INSTITUCIONAL'!D88</f>
        <v>4.5.2 Realizar 20 jornadas de sensibilización a funcionarios de la Personería de Bogotá D.C. sobre la prevención de las faltas disciplinarias más recurrentes en la Entidad.</v>
      </c>
      <c r="E17" s="14">
        <f>+'01-FR-03 POA INSTITUCIONAL'!E88</f>
        <v>0.05</v>
      </c>
      <c r="F17" s="227">
        <f>+'01-FR-03 POA INSTITUCIONAL'!F88</f>
        <v>20</v>
      </c>
      <c r="G17" s="227">
        <f>+'01-FR-03 POA INSTITUCIONAL'!M88</f>
        <v>6</v>
      </c>
      <c r="H17" s="359" t="str">
        <f>+'01-FR-03 POA INSTITUCIONAL'!G88</f>
        <v>S.I.</v>
      </c>
      <c r="I17" s="359" t="str">
        <f>+'01-FR-03 POA INSTITUCIONAL'!H88</f>
        <v>Jornadas de sensibilización realizadas</v>
      </c>
      <c r="J17" s="153" t="s">
        <v>520</v>
      </c>
      <c r="K17" s="161" t="s">
        <v>526</v>
      </c>
      <c r="L17" s="155" t="s">
        <v>688</v>
      </c>
      <c r="M17" s="162" t="s">
        <v>528</v>
      </c>
      <c r="N17" s="155" t="s">
        <v>529</v>
      </c>
      <c r="O17" s="228" t="str">
        <f>+'01-FR-03 POA INSTITUCIONAL'!J88</f>
        <v>Oficina Control Interno Disciplinario</v>
      </c>
      <c r="P17" s="289">
        <v>0</v>
      </c>
      <c r="Q17" s="289"/>
      <c r="R17" s="289">
        <v>0</v>
      </c>
      <c r="S17" s="289"/>
      <c r="T17" s="289">
        <v>1</v>
      </c>
      <c r="U17" s="289"/>
      <c r="V17" s="290">
        <f t="shared" ref="V17:W18" si="2">P17+R17+T17</f>
        <v>1</v>
      </c>
      <c r="W17" s="290">
        <f t="shared" si="2"/>
        <v>0</v>
      </c>
      <c r="X17" s="289">
        <v>0</v>
      </c>
      <c r="Y17" s="289"/>
      <c r="Z17" s="289">
        <v>1</v>
      </c>
      <c r="AA17" s="289"/>
      <c r="AB17" s="289">
        <v>1</v>
      </c>
      <c r="AC17" s="289"/>
      <c r="AD17" s="290">
        <f t="shared" ref="AD17:AE18" si="3">X17+Z17+AB17</f>
        <v>2</v>
      </c>
      <c r="AE17" s="290">
        <f t="shared" si="3"/>
        <v>0</v>
      </c>
      <c r="AF17" s="289">
        <v>1</v>
      </c>
      <c r="AG17" s="289"/>
      <c r="AH17" s="289">
        <v>0</v>
      </c>
      <c r="AI17" s="289"/>
      <c r="AJ17" s="292">
        <v>1</v>
      </c>
      <c r="AK17" s="292"/>
      <c r="AL17" s="290">
        <f t="shared" ref="AL17:AM18" si="4">AF17+AH17+AJ17</f>
        <v>2</v>
      </c>
      <c r="AM17" s="290">
        <f t="shared" si="4"/>
        <v>0</v>
      </c>
      <c r="AN17" s="289">
        <v>1</v>
      </c>
      <c r="AO17" s="289"/>
      <c r="AP17" s="289">
        <v>0</v>
      </c>
      <c r="AQ17" s="289"/>
      <c r="AR17" s="289">
        <v>0</v>
      </c>
      <c r="AS17" s="289"/>
      <c r="AT17" s="43">
        <f t="shared" ref="AT17:AU18" si="5">AN17+AP17+AR17</f>
        <v>1</v>
      </c>
      <c r="AU17" s="43">
        <f t="shared" si="5"/>
        <v>0</v>
      </c>
      <c r="AV17" s="165">
        <f t="shared" ref="AV17:AV18" si="6">V17+AD17+AL17+AT17</f>
        <v>6</v>
      </c>
      <c r="AW17" s="248">
        <f t="shared" ref="AW17:AW18" si="7">+W17</f>
        <v>0</v>
      </c>
      <c r="AX17" s="248">
        <f t="shared" ref="AX17:AX18" si="8">+W17+AE17</f>
        <v>0</v>
      </c>
      <c r="AY17" s="248">
        <f t="shared" ref="AY17:AY18" si="9">+W17+AE17+AM17</f>
        <v>0</v>
      </c>
      <c r="AZ17" s="248">
        <f t="shared" ref="AZ17:AZ18" si="10">+W17+AE17+AM17+AU17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142.5" customHeight="1">
      <c r="B18" s="527"/>
      <c r="C18" s="527"/>
      <c r="D18" s="357" t="str">
        <f>+'01-FR-03 POA INSTITUCIONAL'!D89</f>
        <v>4.5.3 Decidir de fondo 488 procesos disciplinarios que se encuentren en términos o con periodos vencidos, dando prelación a aquellos con mayor antigüedad o aquellos próximos a prescribir o caducar.</v>
      </c>
      <c r="E18" s="14">
        <f>+'01-FR-03 POA INSTITUCIONAL'!E89</f>
        <v>0.2</v>
      </c>
      <c r="F18" s="227">
        <f>+'01-FR-03 POA INSTITUCIONAL'!F89</f>
        <v>488</v>
      </c>
      <c r="G18" s="227">
        <f>+'01-FR-03 POA INSTITUCIONAL'!M89</f>
        <v>144</v>
      </c>
      <c r="H18" s="359" t="str">
        <f>+'01-FR-03 POA INSTITUCIONAL'!G89</f>
        <v>115 (en el último año)</v>
      </c>
      <c r="I18" s="359" t="str">
        <f>+'01-FR-03 POA INSTITUCIONAL'!H89</f>
        <v>Procesos disciplinarios con decisión de fondo proferida</v>
      </c>
      <c r="J18" s="153" t="s">
        <v>521</v>
      </c>
      <c r="K18" s="161" t="s">
        <v>527</v>
      </c>
      <c r="L18" s="155" t="s">
        <v>522</v>
      </c>
      <c r="M18" s="162" t="s">
        <v>528</v>
      </c>
      <c r="N18" s="155" t="s">
        <v>529</v>
      </c>
      <c r="O18" s="228" t="str">
        <f>+'01-FR-03 POA INSTITUCIONAL'!J89</f>
        <v>Oficina Control Interno Disciplinario</v>
      </c>
      <c r="P18" s="289">
        <v>8</v>
      </c>
      <c r="Q18" s="289"/>
      <c r="R18" s="289">
        <v>13</v>
      </c>
      <c r="S18" s="289"/>
      <c r="T18" s="289">
        <v>13</v>
      </c>
      <c r="U18" s="289"/>
      <c r="V18" s="290">
        <f t="shared" si="2"/>
        <v>34</v>
      </c>
      <c r="W18" s="290">
        <f t="shared" si="2"/>
        <v>0</v>
      </c>
      <c r="X18" s="289">
        <v>11</v>
      </c>
      <c r="Y18" s="289"/>
      <c r="Z18" s="289">
        <v>13</v>
      </c>
      <c r="AA18" s="289"/>
      <c r="AB18" s="289">
        <v>13</v>
      </c>
      <c r="AC18" s="289"/>
      <c r="AD18" s="290">
        <f t="shared" si="3"/>
        <v>37</v>
      </c>
      <c r="AE18" s="290">
        <f t="shared" si="3"/>
        <v>0</v>
      </c>
      <c r="AF18" s="289">
        <v>13</v>
      </c>
      <c r="AG18" s="289"/>
      <c r="AH18" s="289">
        <v>13</v>
      </c>
      <c r="AI18" s="289"/>
      <c r="AJ18" s="292">
        <v>13</v>
      </c>
      <c r="AK18" s="292"/>
      <c r="AL18" s="290">
        <f t="shared" si="4"/>
        <v>39</v>
      </c>
      <c r="AM18" s="290">
        <f t="shared" si="4"/>
        <v>0</v>
      </c>
      <c r="AN18" s="289">
        <v>13</v>
      </c>
      <c r="AO18" s="289"/>
      <c r="AP18" s="289">
        <v>13</v>
      </c>
      <c r="AQ18" s="289"/>
      <c r="AR18" s="289">
        <v>8</v>
      </c>
      <c r="AS18" s="289"/>
      <c r="AT18" s="43">
        <f t="shared" si="5"/>
        <v>34</v>
      </c>
      <c r="AU18" s="43">
        <f t="shared" si="5"/>
        <v>0</v>
      </c>
      <c r="AV18" s="165">
        <f t="shared" si="6"/>
        <v>144</v>
      </c>
      <c r="AW18" s="248">
        <f t="shared" si="7"/>
        <v>0</v>
      </c>
      <c r="AX18" s="248">
        <f t="shared" si="8"/>
        <v>0</v>
      </c>
      <c r="AY18" s="248">
        <f t="shared" si="9"/>
        <v>0</v>
      </c>
      <c r="AZ18" s="248">
        <f t="shared" si="10"/>
        <v>0</v>
      </c>
      <c r="BA18" s="13">
        <f t="shared" ref="BA18" si="11">IF(AND(AW18&gt;0,AV18&gt;0),AW18/AV18,0)</f>
        <v>0</v>
      </c>
      <c r="BB18" s="13">
        <f t="shared" si="0"/>
        <v>0</v>
      </c>
      <c r="BC18" s="13">
        <f t="shared" si="0"/>
        <v>0</v>
      </c>
      <c r="BD18" s="13">
        <f t="shared" si="0"/>
        <v>0</v>
      </c>
      <c r="BE18" s="13">
        <f t="shared" si="1"/>
        <v>0</v>
      </c>
      <c r="BF18" s="13">
        <f t="shared" si="1"/>
        <v>0</v>
      </c>
      <c r="BG18" s="13">
        <f t="shared" si="1"/>
        <v>0</v>
      </c>
      <c r="BH18" s="13">
        <f t="shared" si="1"/>
        <v>0</v>
      </c>
    </row>
    <row r="19" spans="2:60" ht="22.8">
      <c r="B19" s="419"/>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79"/>
      <c r="AX19" s="501" t="s">
        <v>19</v>
      </c>
      <c r="AY19" s="502"/>
      <c r="AZ19" s="502"/>
      <c r="BA19" s="25">
        <f t="shared" ref="BA19:BH19" si="12">AVERAGE(BA16:BA18)</f>
        <v>0</v>
      </c>
      <c r="BB19" s="25">
        <f t="shared" si="12"/>
        <v>0</v>
      </c>
      <c r="BC19" s="25">
        <f t="shared" si="12"/>
        <v>0</v>
      </c>
      <c r="BD19" s="25">
        <f t="shared" si="12"/>
        <v>0</v>
      </c>
      <c r="BE19" s="25">
        <f t="shared" si="12"/>
        <v>0</v>
      </c>
      <c r="BF19" s="25">
        <f t="shared" si="12"/>
        <v>0</v>
      </c>
      <c r="BG19" s="25">
        <f t="shared" si="12"/>
        <v>0</v>
      </c>
      <c r="BH19" s="25">
        <f t="shared" si="12"/>
        <v>0</v>
      </c>
    </row>
    <row r="20" spans="2:60">
      <c r="B20" s="458"/>
      <c r="C20" s="458"/>
      <c r="D20" s="458"/>
      <c r="E20" s="458"/>
      <c r="F20" s="458"/>
      <c r="G20" s="458"/>
      <c r="H20" s="166"/>
      <c r="I20" s="167"/>
      <c r="J20" s="167"/>
      <c r="K20" s="167"/>
      <c r="L20" s="167"/>
      <c r="M20" s="167"/>
      <c r="N20" s="167"/>
      <c r="O20" s="167"/>
    </row>
    <row r="21" spans="2:60">
      <c r="B21" s="167"/>
      <c r="C21" s="167"/>
      <c r="D21" s="480"/>
      <c r="E21" s="480"/>
      <c r="F21" s="480"/>
      <c r="G21" s="480"/>
      <c r="H21" s="480"/>
      <c r="I21" s="480"/>
      <c r="J21" s="480"/>
      <c r="K21" s="480"/>
      <c r="L21" s="480"/>
      <c r="M21" s="480"/>
      <c r="N21" s="480"/>
      <c r="O21" s="480"/>
    </row>
    <row r="22" spans="2:60" ht="15.6" customHeight="1">
      <c r="B22" s="28" t="s">
        <v>26</v>
      </c>
      <c r="C22" s="168">
        <v>44224</v>
      </c>
      <c r="D22" s="169"/>
      <c r="E22" s="472" t="s">
        <v>50</v>
      </c>
      <c r="F22" s="464" t="s">
        <v>788</v>
      </c>
      <c r="G22" s="465"/>
      <c r="H22" s="465"/>
      <c r="I22" s="465"/>
      <c r="J22" s="466"/>
      <c r="K22" s="170"/>
      <c r="L22" s="477"/>
      <c r="M22" s="477"/>
      <c r="N22" s="477"/>
      <c r="O22" s="478"/>
    </row>
    <row r="23" spans="2:60" ht="15.6">
      <c r="B23" s="167"/>
      <c r="C23" s="167"/>
      <c r="D23" s="170"/>
      <c r="E23" s="472"/>
      <c r="F23" s="467"/>
      <c r="G23" s="468"/>
      <c r="H23" s="468"/>
      <c r="I23" s="468"/>
      <c r="J23" s="469"/>
      <c r="K23" s="167"/>
      <c r="L23" s="167"/>
      <c r="M23" s="167"/>
      <c r="N23" s="167"/>
      <c r="O23" s="167"/>
    </row>
    <row r="24" spans="2:60" ht="15.6">
      <c r="B24" s="28" t="s">
        <v>49</v>
      </c>
      <c r="C24" s="29">
        <v>44581</v>
      </c>
      <c r="D24" s="167"/>
      <c r="E24" s="167"/>
      <c r="F24" s="167"/>
      <c r="K24" s="167"/>
      <c r="L24" s="167"/>
      <c r="M24" s="167"/>
      <c r="N24" s="167"/>
      <c r="O24" s="167"/>
    </row>
    <row r="25" spans="2:60">
      <c r="B25" s="167"/>
      <c r="C25" s="167"/>
      <c r="D25" s="167"/>
      <c r="E25" s="167"/>
      <c r="F25" s="167"/>
      <c r="K25" s="167"/>
      <c r="L25" s="167"/>
      <c r="M25" s="167"/>
      <c r="N25" s="167"/>
      <c r="O25" s="167"/>
    </row>
    <row r="26" spans="2:60" ht="15.6">
      <c r="B26" s="28" t="s">
        <v>49</v>
      </c>
      <c r="C26" s="29">
        <v>44740</v>
      </c>
      <c r="D26" s="167"/>
      <c r="E26" s="167"/>
      <c r="F26" s="167"/>
      <c r="K26" s="167"/>
      <c r="L26" s="167"/>
      <c r="M26" s="167"/>
      <c r="N26" s="167"/>
      <c r="O26" s="167"/>
    </row>
    <row r="27" spans="2:60" ht="13.5" customHeight="1">
      <c r="B27" s="144"/>
      <c r="C27" s="256"/>
      <c r="D27" s="144"/>
      <c r="E27" s="144"/>
      <c r="F27" s="144"/>
      <c r="K27" s="157"/>
      <c r="L27" s="157"/>
      <c r="M27" s="157"/>
      <c r="N27" s="157"/>
      <c r="O27" s="157"/>
    </row>
    <row r="28" spans="2:60" ht="20.25" customHeight="1">
      <c r="B28" s="28" t="s">
        <v>49</v>
      </c>
      <c r="C28" s="29">
        <v>44953</v>
      </c>
      <c r="D28" s="144"/>
      <c r="E28" s="144"/>
      <c r="F28" s="144"/>
      <c r="K28" s="157"/>
      <c r="L28" s="157"/>
      <c r="M28" s="157"/>
      <c r="N28" s="157"/>
      <c r="O28" s="157"/>
    </row>
    <row r="29" spans="2:60">
      <c r="B29" s="167"/>
      <c r="C29" s="167"/>
      <c r="D29" s="167"/>
      <c r="E29" s="167"/>
      <c r="F29" s="167"/>
      <c r="K29" s="167"/>
      <c r="L29" s="167"/>
      <c r="M29" s="167"/>
      <c r="N29" s="167"/>
      <c r="O29" s="167"/>
    </row>
    <row r="30" spans="2:60">
      <c r="B30" s="144" t="s">
        <v>646</v>
      </c>
      <c r="C30" s="167"/>
      <c r="D30" s="167"/>
      <c r="E30" s="167"/>
      <c r="F30" s="167"/>
      <c r="G30" s="166"/>
      <c r="H30" s="166"/>
      <c r="I30" s="476"/>
      <c r="J30" s="476"/>
      <c r="K30" s="476"/>
      <c r="L30" s="476"/>
      <c r="M30" s="361"/>
      <c r="N30" s="361"/>
      <c r="O30" s="361"/>
    </row>
    <row r="31" spans="2:60">
      <c r="B31" s="167"/>
      <c r="C31" s="167"/>
      <c r="D31" s="167"/>
      <c r="E31" s="167"/>
      <c r="F31" s="167"/>
      <c r="G31" s="166"/>
      <c r="H31" s="166"/>
      <c r="I31" s="167"/>
      <c r="J31" s="167"/>
      <c r="K31" s="172"/>
      <c r="L31" s="167"/>
      <c r="M31" s="167"/>
      <c r="N31" s="167"/>
      <c r="O31" s="167"/>
    </row>
    <row r="32" spans="2:60">
      <c r="B32" s="167"/>
      <c r="C32" s="167"/>
      <c r="D32" s="167"/>
      <c r="E32" s="167"/>
      <c r="F32" s="167"/>
      <c r="G32" s="166"/>
      <c r="H32" s="166"/>
      <c r="I32" s="476"/>
      <c r="J32" s="476"/>
      <c r="K32" s="476"/>
      <c r="L32" s="476"/>
      <c r="M32" s="361"/>
      <c r="N32" s="361"/>
      <c r="O32" s="361"/>
    </row>
    <row r="33" spans="2:15">
      <c r="B33" s="167"/>
      <c r="C33" s="167"/>
      <c r="D33" s="167"/>
      <c r="E33" s="167"/>
      <c r="F33" s="167"/>
      <c r="G33" s="166"/>
      <c r="H33" s="166"/>
      <c r="I33" s="167"/>
      <c r="J33" s="167"/>
      <c r="K33" s="172"/>
      <c r="L33" s="167"/>
      <c r="M33" s="167"/>
      <c r="N33" s="167"/>
      <c r="O33" s="167"/>
    </row>
    <row r="34" spans="2:15">
      <c r="B34" s="167"/>
      <c r="C34" s="167"/>
      <c r="D34" s="167"/>
      <c r="E34" s="167"/>
      <c r="F34" s="167"/>
      <c r="G34" s="166"/>
      <c r="H34" s="166"/>
      <c r="I34" s="476"/>
      <c r="J34" s="476"/>
      <c r="K34" s="476"/>
      <c r="L34" s="476"/>
      <c r="M34" s="361"/>
      <c r="N34" s="361"/>
      <c r="O34" s="361"/>
    </row>
  </sheetData>
  <sheetProtection algorithmName="SHA-512" hashValue="z/7XlAgksiUNW5Pkg2GgcjpCrxjFfLq5S9g2NZNFdP6RBe2ERzy7h4ItJzc1SMiLdNjBKBI7JspruxxGMgtFiA==" saltValue="bgFJtRP6dPwUmFZ3gNE4dw==" spinCount="100000" sheet="1" objects="1" scenarios="1"/>
  <mergeCells count="70">
    <mergeCell ref="E22:E23"/>
    <mergeCell ref="L22:O22"/>
    <mergeCell ref="I30:L30"/>
    <mergeCell ref="I32:L32"/>
    <mergeCell ref="F22:J23"/>
    <mergeCell ref="I34:L34"/>
    <mergeCell ref="AP14:AQ14"/>
    <mergeCell ref="AR14:AS14"/>
    <mergeCell ref="AT14:AU14"/>
    <mergeCell ref="B19:AW19"/>
    <mergeCell ref="AD14:AE14"/>
    <mergeCell ref="AF14:AG14"/>
    <mergeCell ref="AH14:AI14"/>
    <mergeCell ref="AJ14:AK14"/>
    <mergeCell ref="AL14:AM14"/>
    <mergeCell ref="AN14:AO14"/>
    <mergeCell ref="N12:N15"/>
    <mergeCell ref="O12:O15"/>
    <mergeCell ref="H12:H15"/>
    <mergeCell ref="I12:I15"/>
    <mergeCell ref="J12:J15"/>
    <mergeCell ref="AX19:AZ19"/>
    <mergeCell ref="D21:O21"/>
    <mergeCell ref="B16:B18"/>
    <mergeCell ref="C16:C18"/>
    <mergeCell ref="B20:G20"/>
    <mergeCell ref="BE13:BE15"/>
    <mergeCell ref="BF13:BF15"/>
    <mergeCell ref="BG13:BG15"/>
    <mergeCell ref="BH13:BH15"/>
    <mergeCell ref="P14:Q14"/>
    <mergeCell ref="R14:S14"/>
    <mergeCell ref="T14:U14"/>
    <mergeCell ref="V14:W14"/>
    <mergeCell ref="X14:Y14"/>
    <mergeCell ref="Z14:AA14"/>
    <mergeCell ref="BD13:BD15"/>
    <mergeCell ref="AB14:AC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K12:K15"/>
    <mergeCell ref="L12:L15"/>
    <mergeCell ref="M12:M15"/>
    <mergeCell ref="C10:D10"/>
    <mergeCell ref="B12:B15"/>
    <mergeCell ref="C12:C15"/>
    <mergeCell ref="D12:D15"/>
    <mergeCell ref="E12:E15"/>
    <mergeCell ref="G12:G15"/>
    <mergeCell ref="F12:F15"/>
    <mergeCell ref="C9:D9"/>
    <mergeCell ref="B2:B6"/>
    <mergeCell ref="C2:BF6"/>
    <mergeCell ref="BG6:BH6"/>
    <mergeCell ref="AW7:BA7"/>
    <mergeCell ref="C8:D8"/>
  </mergeCells>
  <conditionalFormatting sqref="BA16:BD16 BB17:BD18">
    <cfRule type="cellIs" dxfId="17" priority="7" operator="between">
      <formula>0.7</formula>
      <formula>1</formula>
    </cfRule>
    <cfRule type="cellIs" dxfId="16" priority="8" operator="between">
      <formula>0.51</formula>
      <formula>0.69</formula>
    </cfRule>
    <cfRule type="cellIs" dxfId="15" priority="9" operator="between">
      <formula>0</formula>
      <formula>0.5</formula>
    </cfRule>
  </conditionalFormatting>
  <conditionalFormatting sqref="BA17:BA18">
    <cfRule type="cellIs" dxfId="14" priority="4" operator="between">
      <formula>0.7</formula>
      <formula>1</formula>
    </cfRule>
    <cfRule type="cellIs" dxfId="13" priority="5" operator="between">
      <formula>0.51</formula>
      <formula>0.69</formula>
    </cfRule>
    <cfRule type="cellIs" dxfId="12" priority="6" operator="between">
      <formula>0</formula>
      <formula>0.5</formula>
    </cfRule>
  </conditionalFormatting>
  <conditionalFormatting sqref="BE16:BH18">
    <cfRule type="cellIs" dxfId="11" priority="1" operator="between">
      <formula>0.7</formula>
      <formula>1</formula>
    </cfRule>
    <cfRule type="cellIs" dxfId="10" priority="2" operator="between">
      <formula>0.51</formula>
      <formula>0.69</formula>
    </cfRule>
    <cfRule type="cellIs" dxfId="9"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66FF33"/>
  </sheetPr>
  <dimension ref="B1:BH32"/>
  <sheetViews>
    <sheetView showGridLines="0" topLeftCell="AG1" zoomScale="70" zoomScaleNormal="70" workbookViewId="0">
      <selection activeCell="AV16" sqref="AV16"/>
    </sheetView>
  </sheetViews>
  <sheetFormatPr baseColWidth="10" defaultColWidth="17.33203125" defaultRowHeight="15" customHeight="1"/>
  <cols>
    <col min="1" max="1" width="4.33203125" style="84" customWidth="1"/>
    <col min="2" max="2" width="50.44140625" style="82" customWidth="1"/>
    <col min="3" max="3" width="31.44140625" style="82" customWidth="1"/>
    <col min="4" max="4" width="49.6640625" style="82" customWidth="1"/>
    <col min="5" max="6" width="27.5546875" style="82" customWidth="1"/>
    <col min="7" max="8" width="29.33203125" style="83" customWidth="1"/>
    <col min="9" max="9" width="21.44140625" style="82" customWidth="1"/>
    <col min="10" max="10" width="31.88671875" style="82" customWidth="1"/>
    <col min="11" max="11" width="55.88671875" style="82" customWidth="1"/>
    <col min="12" max="12" width="48.44140625" style="82" customWidth="1"/>
    <col min="13" max="14" width="28.5546875" style="82" customWidth="1"/>
    <col min="15" max="15" width="50" style="82" customWidth="1"/>
    <col min="16" max="47" width="15.88671875" style="84" customWidth="1"/>
    <col min="48" max="48" width="24.5546875" style="84" customWidth="1"/>
    <col min="49" max="49" width="22.88671875" style="84" customWidth="1"/>
    <col min="50" max="50" width="19.33203125" style="84" customWidth="1"/>
    <col min="51" max="51" width="18.44140625" style="84" customWidth="1"/>
    <col min="52" max="52" width="19.44140625" style="84" customWidth="1"/>
    <col min="53" max="53" width="23.33203125" style="84" customWidth="1"/>
    <col min="54" max="55" width="25.109375" style="84" customWidth="1"/>
    <col min="56" max="56" width="26.6640625" style="84" customWidth="1"/>
    <col min="57" max="57" width="26.33203125" style="84" customWidth="1"/>
    <col min="58" max="58" width="26.5546875" style="84" customWidth="1"/>
    <col min="59" max="59" width="26.33203125" style="84" customWidth="1"/>
    <col min="60" max="60" width="27.33203125" style="84" customWidth="1"/>
    <col min="61" max="16384" width="17.33203125" style="84"/>
  </cols>
  <sheetData>
    <row r="1" spans="2:60" ht="15.6" thickBot="1"/>
    <row r="2" spans="2:60" ht="15.6" customHeight="1">
      <c r="B2" s="451" t="s">
        <v>645</v>
      </c>
      <c r="C2" s="487" t="s">
        <v>117</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9"/>
      <c r="BG2" s="145" t="s">
        <v>31</v>
      </c>
      <c r="BH2" s="146"/>
    </row>
    <row r="3" spans="2:60" ht="15.6" customHeight="1">
      <c r="B3" s="452"/>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2"/>
      <c r="BG3" s="147" t="s">
        <v>28</v>
      </c>
      <c r="BH3" s="5" t="s">
        <v>29</v>
      </c>
    </row>
    <row r="4" spans="2:60" ht="15" customHeight="1">
      <c r="B4" s="452"/>
      <c r="C4" s="490"/>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2"/>
      <c r="BG4" s="148">
        <v>5</v>
      </c>
      <c r="BH4" s="6" t="s">
        <v>628</v>
      </c>
    </row>
    <row r="5" spans="2:60" ht="15.6" customHeight="1">
      <c r="B5" s="452"/>
      <c r="C5" s="490"/>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2"/>
      <c r="BG5" s="149" t="s">
        <v>30</v>
      </c>
      <c r="BH5" s="150"/>
    </row>
    <row r="6" spans="2:60" ht="15.6" customHeight="1" thickBot="1">
      <c r="B6" s="453"/>
      <c r="C6" s="493"/>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5"/>
      <c r="BG6" s="470">
        <v>43941</v>
      </c>
      <c r="BH6" s="471"/>
    </row>
    <row r="7" spans="2:60">
      <c r="B7" s="85"/>
      <c r="C7" s="85"/>
      <c r="D7" s="85"/>
      <c r="E7" s="85"/>
      <c r="F7" s="85"/>
      <c r="G7" s="86"/>
      <c r="H7" s="86"/>
      <c r="I7" s="85"/>
      <c r="J7" s="85"/>
      <c r="K7" s="85"/>
      <c r="L7" s="85"/>
      <c r="M7" s="85"/>
      <c r="N7" s="85"/>
      <c r="O7" s="85"/>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484"/>
      <c r="AX7" s="477"/>
      <c r="AY7" s="477"/>
      <c r="AZ7" s="477"/>
      <c r="BA7" s="485"/>
      <c r="BB7" s="302"/>
      <c r="BC7" s="302"/>
      <c r="BD7" s="302"/>
      <c r="BE7" s="87"/>
      <c r="BF7" s="87"/>
    </row>
    <row r="8" spans="2:60" ht="21">
      <c r="B8" s="151" t="s">
        <v>45</v>
      </c>
      <c r="C8" s="530" t="s">
        <v>97</v>
      </c>
      <c r="D8" s="530"/>
      <c r="E8" s="152"/>
      <c r="F8" s="152"/>
      <c r="G8" s="152"/>
      <c r="H8" s="152"/>
      <c r="I8" s="152"/>
      <c r="J8" s="152"/>
      <c r="K8" s="152"/>
      <c r="L8" s="152"/>
      <c r="M8" s="152"/>
      <c r="N8" s="152"/>
      <c r="O8" s="152"/>
      <c r="AW8" s="302"/>
      <c r="AX8" s="302"/>
      <c r="AY8" s="302"/>
      <c r="AZ8" s="302"/>
      <c r="BA8" s="302"/>
      <c r="BB8" s="302"/>
      <c r="BC8" s="302"/>
      <c r="BD8" s="302"/>
    </row>
    <row r="9" spans="2:60" ht="93" customHeight="1">
      <c r="B9" s="151" t="s">
        <v>34</v>
      </c>
      <c r="C9" s="497" t="s">
        <v>703</v>
      </c>
      <c r="D9" s="498"/>
      <c r="E9" s="152"/>
      <c r="F9" s="152"/>
      <c r="G9" s="152"/>
      <c r="H9" s="152"/>
      <c r="I9" s="152"/>
      <c r="J9" s="152"/>
      <c r="K9" s="152"/>
      <c r="L9" s="152"/>
      <c r="M9" s="152"/>
      <c r="N9" s="152"/>
      <c r="O9" s="152"/>
      <c r="AW9" s="302"/>
      <c r="AX9" s="302"/>
      <c r="AY9" s="302"/>
      <c r="AZ9" s="302"/>
      <c r="BA9" s="302"/>
      <c r="BB9" s="302"/>
      <c r="BC9" s="302"/>
      <c r="BD9" s="302"/>
    </row>
    <row r="10" spans="2:60" ht="24.6">
      <c r="B10" s="151" t="s">
        <v>100</v>
      </c>
      <c r="C10" s="499">
        <v>2023</v>
      </c>
      <c r="D10" s="500"/>
      <c r="E10" s="152"/>
      <c r="F10" s="152"/>
      <c r="G10" s="152"/>
      <c r="H10" s="152"/>
      <c r="I10" s="152"/>
      <c r="J10" s="152"/>
      <c r="K10" s="152"/>
      <c r="L10" s="152"/>
      <c r="M10" s="152"/>
      <c r="N10" s="152"/>
      <c r="O10" s="152"/>
      <c r="AW10" s="302"/>
      <c r="AX10" s="302"/>
      <c r="AY10" s="302"/>
      <c r="AZ10" s="302"/>
      <c r="BA10" s="302"/>
      <c r="BB10" s="302"/>
      <c r="BC10" s="302"/>
      <c r="BD10" s="302"/>
    </row>
    <row r="11" spans="2:60">
      <c r="B11" s="85"/>
      <c r="C11" s="85"/>
      <c r="D11" s="85"/>
      <c r="E11" s="85"/>
      <c r="F11" s="85"/>
      <c r="G11" s="86"/>
      <c r="H11" s="86"/>
      <c r="I11" s="85"/>
      <c r="J11" s="85"/>
      <c r="K11" s="85"/>
      <c r="L11" s="85"/>
      <c r="M11" s="85"/>
      <c r="N11" s="85"/>
      <c r="O11" s="85"/>
      <c r="AW11" s="302"/>
      <c r="AX11" s="302"/>
      <c r="AY11" s="302"/>
      <c r="AZ11" s="302"/>
      <c r="BA11" s="302"/>
      <c r="BB11" s="302"/>
      <c r="BC11" s="302"/>
      <c r="BD11" s="302"/>
    </row>
    <row r="12" spans="2:60" ht="28.2" customHeight="1">
      <c r="B12" s="422" t="s">
        <v>0</v>
      </c>
      <c r="C12" s="422" t="s">
        <v>52</v>
      </c>
      <c r="D12" s="509" t="s">
        <v>647</v>
      </c>
      <c r="E12" s="422" t="s">
        <v>60</v>
      </c>
      <c r="F12" s="422" t="s">
        <v>701</v>
      </c>
      <c r="G12" s="422" t="s">
        <v>57</v>
      </c>
      <c r="H12" s="422" t="s">
        <v>25</v>
      </c>
      <c r="I12" s="422" t="s">
        <v>59</v>
      </c>
      <c r="J12" s="422" t="s">
        <v>39</v>
      </c>
      <c r="K12" s="422" t="s">
        <v>36</v>
      </c>
      <c r="L12" s="422" t="s">
        <v>20</v>
      </c>
      <c r="M12" s="422" t="s">
        <v>51</v>
      </c>
      <c r="N12" s="422" t="s">
        <v>40</v>
      </c>
      <c r="O12" s="422" t="s">
        <v>42</v>
      </c>
      <c r="P12" s="473" t="s">
        <v>111</v>
      </c>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86" t="s">
        <v>61</v>
      </c>
      <c r="AW12" s="503" t="s">
        <v>648</v>
      </c>
      <c r="AX12" s="504"/>
      <c r="AY12" s="504"/>
      <c r="AZ12" s="505"/>
      <c r="BA12" s="518" t="s">
        <v>649</v>
      </c>
      <c r="BB12" s="519"/>
      <c r="BC12" s="519"/>
      <c r="BD12" s="520"/>
      <c r="BE12" s="512" t="s">
        <v>650</v>
      </c>
      <c r="BF12" s="513"/>
      <c r="BG12" s="513"/>
      <c r="BH12" s="514"/>
    </row>
    <row r="13" spans="2:60" ht="15.6">
      <c r="B13" s="422"/>
      <c r="C13" s="422"/>
      <c r="D13" s="509"/>
      <c r="E13" s="422"/>
      <c r="F13" s="422"/>
      <c r="G13" s="422"/>
      <c r="H13" s="422"/>
      <c r="I13" s="422"/>
      <c r="J13" s="422"/>
      <c r="K13" s="422"/>
      <c r="L13" s="422"/>
      <c r="M13" s="422"/>
      <c r="N13" s="422"/>
      <c r="O13" s="422"/>
      <c r="P13" s="475" t="s">
        <v>21</v>
      </c>
      <c r="Q13" s="475"/>
      <c r="R13" s="475"/>
      <c r="S13" s="475"/>
      <c r="T13" s="475"/>
      <c r="U13" s="475"/>
      <c r="V13" s="475"/>
      <c r="W13" s="475"/>
      <c r="X13" s="475" t="s">
        <v>22</v>
      </c>
      <c r="Y13" s="475"/>
      <c r="Z13" s="475"/>
      <c r="AA13" s="475"/>
      <c r="AB13" s="475"/>
      <c r="AC13" s="475"/>
      <c r="AD13" s="475"/>
      <c r="AE13" s="475"/>
      <c r="AF13" s="475" t="s">
        <v>23</v>
      </c>
      <c r="AG13" s="475"/>
      <c r="AH13" s="475"/>
      <c r="AI13" s="475"/>
      <c r="AJ13" s="475"/>
      <c r="AK13" s="475"/>
      <c r="AL13" s="475"/>
      <c r="AM13" s="475"/>
      <c r="AN13" s="475" t="s">
        <v>24</v>
      </c>
      <c r="AO13" s="475"/>
      <c r="AP13" s="475"/>
      <c r="AQ13" s="475"/>
      <c r="AR13" s="475"/>
      <c r="AS13" s="475"/>
      <c r="AT13" s="475"/>
      <c r="AU13" s="475"/>
      <c r="AV13" s="486"/>
      <c r="AW13" s="506" t="s">
        <v>118</v>
      </c>
      <c r="AX13" s="506" t="s">
        <v>22</v>
      </c>
      <c r="AY13" s="506" t="s">
        <v>119</v>
      </c>
      <c r="AZ13" s="506" t="s">
        <v>120</v>
      </c>
      <c r="BA13" s="521" t="s">
        <v>118</v>
      </c>
      <c r="BB13" s="521" t="s">
        <v>121</v>
      </c>
      <c r="BC13" s="521" t="s">
        <v>122</v>
      </c>
      <c r="BD13" s="521" t="s">
        <v>123</v>
      </c>
      <c r="BE13" s="515" t="s">
        <v>21</v>
      </c>
      <c r="BF13" s="515" t="s">
        <v>22</v>
      </c>
      <c r="BG13" s="515" t="s">
        <v>23</v>
      </c>
      <c r="BH13" s="515" t="s">
        <v>24</v>
      </c>
    </row>
    <row r="14" spans="2:60" ht="15.6">
      <c r="B14" s="422"/>
      <c r="C14" s="422"/>
      <c r="D14" s="509"/>
      <c r="E14" s="422"/>
      <c r="F14" s="422"/>
      <c r="G14" s="422"/>
      <c r="H14" s="422"/>
      <c r="I14" s="422"/>
      <c r="J14" s="422"/>
      <c r="K14" s="422"/>
      <c r="L14" s="422"/>
      <c r="M14" s="422"/>
      <c r="N14" s="422"/>
      <c r="O14" s="422"/>
      <c r="P14" s="474" t="s">
        <v>5</v>
      </c>
      <c r="Q14" s="474"/>
      <c r="R14" s="474" t="s">
        <v>6</v>
      </c>
      <c r="S14" s="474"/>
      <c r="T14" s="474" t="s">
        <v>7</v>
      </c>
      <c r="U14" s="474"/>
      <c r="V14" s="473" t="s">
        <v>8</v>
      </c>
      <c r="W14" s="473"/>
      <c r="X14" s="474" t="s">
        <v>27</v>
      </c>
      <c r="Y14" s="474"/>
      <c r="Z14" s="474" t="s">
        <v>9</v>
      </c>
      <c r="AA14" s="474"/>
      <c r="AB14" s="474" t="s">
        <v>10</v>
      </c>
      <c r="AC14" s="474"/>
      <c r="AD14" s="473" t="s">
        <v>8</v>
      </c>
      <c r="AE14" s="473"/>
      <c r="AF14" s="474" t="s">
        <v>11</v>
      </c>
      <c r="AG14" s="474"/>
      <c r="AH14" s="474" t="s">
        <v>12</v>
      </c>
      <c r="AI14" s="474"/>
      <c r="AJ14" s="474" t="s">
        <v>13</v>
      </c>
      <c r="AK14" s="474"/>
      <c r="AL14" s="473" t="s">
        <v>8</v>
      </c>
      <c r="AM14" s="473"/>
      <c r="AN14" s="474" t="s">
        <v>14</v>
      </c>
      <c r="AO14" s="474"/>
      <c r="AP14" s="474" t="s">
        <v>15</v>
      </c>
      <c r="AQ14" s="474"/>
      <c r="AR14" s="474" t="s">
        <v>16</v>
      </c>
      <c r="AS14" s="474"/>
      <c r="AT14" s="473" t="s">
        <v>8</v>
      </c>
      <c r="AU14" s="473"/>
      <c r="AV14" s="486"/>
      <c r="AW14" s="507"/>
      <c r="AX14" s="507"/>
      <c r="AY14" s="507"/>
      <c r="AZ14" s="507"/>
      <c r="BA14" s="522"/>
      <c r="BB14" s="522"/>
      <c r="BC14" s="522"/>
      <c r="BD14" s="522"/>
      <c r="BE14" s="516"/>
      <c r="BF14" s="516"/>
      <c r="BG14" s="516"/>
      <c r="BH14" s="516"/>
    </row>
    <row r="15" spans="2:60" ht="13.2" customHeight="1">
      <c r="B15" s="422"/>
      <c r="C15" s="422"/>
      <c r="D15" s="509"/>
      <c r="E15" s="422"/>
      <c r="F15" s="422"/>
      <c r="G15" s="422"/>
      <c r="H15" s="422"/>
      <c r="I15" s="422"/>
      <c r="J15" s="422"/>
      <c r="K15" s="422"/>
      <c r="L15" s="422"/>
      <c r="M15" s="422"/>
      <c r="N15" s="422"/>
      <c r="O15" s="422"/>
      <c r="P15" s="159" t="s">
        <v>17</v>
      </c>
      <c r="Q15" s="160" t="s">
        <v>18</v>
      </c>
      <c r="R15" s="159" t="s">
        <v>17</v>
      </c>
      <c r="S15" s="160" t="s">
        <v>18</v>
      </c>
      <c r="T15" s="159" t="s">
        <v>17</v>
      </c>
      <c r="U15" s="160" t="s">
        <v>18</v>
      </c>
      <c r="V15" s="26" t="s">
        <v>17</v>
      </c>
      <c r="W15" s="27" t="s">
        <v>18</v>
      </c>
      <c r="X15" s="159" t="s">
        <v>17</v>
      </c>
      <c r="Y15" s="160" t="s">
        <v>18</v>
      </c>
      <c r="Z15" s="159" t="s">
        <v>17</v>
      </c>
      <c r="AA15" s="160" t="s">
        <v>18</v>
      </c>
      <c r="AB15" s="159" t="s">
        <v>17</v>
      </c>
      <c r="AC15" s="160" t="s">
        <v>18</v>
      </c>
      <c r="AD15" s="26" t="s">
        <v>17</v>
      </c>
      <c r="AE15" s="27" t="s">
        <v>18</v>
      </c>
      <c r="AF15" s="159" t="s">
        <v>17</v>
      </c>
      <c r="AG15" s="160" t="s">
        <v>18</v>
      </c>
      <c r="AH15" s="159" t="s">
        <v>17</v>
      </c>
      <c r="AI15" s="160" t="s">
        <v>18</v>
      </c>
      <c r="AJ15" s="159" t="s">
        <v>17</v>
      </c>
      <c r="AK15" s="160" t="s">
        <v>18</v>
      </c>
      <c r="AL15" s="26" t="s">
        <v>17</v>
      </c>
      <c r="AM15" s="27" t="s">
        <v>18</v>
      </c>
      <c r="AN15" s="159" t="s">
        <v>17</v>
      </c>
      <c r="AO15" s="160" t="s">
        <v>18</v>
      </c>
      <c r="AP15" s="159" t="s">
        <v>17</v>
      </c>
      <c r="AQ15" s="160" t="s">
        <v>18</v>
      </c>
      <c r="AR15" s="159" t="s">
        <v>17</v>
      </c>
      <c r="AS15" s="160" t="s">
        <v>18</v>
      </c>
      <c r="AT15" s="26" t="s">
        <v>17</v>
      </c>
      <c r="AU15" s="27" t="s">
        <v>18</v>
      </c>
      <c r="AV15" s="486"/>
      <c r="AW15" s="508"/>
      <c r="AX15" s="508"/>
      <c r="AY15" s="508"/>
      <c r="AZ15" s="508"/>
      <c r="BA15" s="523"/>
      <c r="BB15" s="523"/>
      <c r="BC15" s="523"/>
      <c r="BD15" s="523"/>
      <c r="BE15" s="517"/>
      <c r="BF15" s="517"/>
      <c r="BG15" s="517"/>
      <c r="BH15" s="517"/>
    </row>
    <row r="16" spans="2:60" ht="98.25" customHeight="1">
      <c r="B16" s="51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510" t="str">
        <f>+'01-FR-03 POA INSTITUCIONAL'!C87</f>
        <v>4.5. Desarrollar el 100% de las acciones relacionadas con el fomento de la Cultura del Autocontrol, la Autorregulación y la Autogestión institucional.</v>
      </c>
      <c r="D16" s="296" t="str">
        <f>+'01-FR-03 POA INSTITUCIONAL'!D90</f>
        <v>4.5.4 Ejecutar  4 programas anuales de auditorias, aprobados por el Comité Institucional de Coordinación del Sistema de Control Interno.</v>
      </c>
      <c r="E16" s="14">
        <f>+'01-FR-03 POA INSTITUCIONAL'!E90</f>
        <v>0.5</v>
      </c>
      <c r="F16" s="23">
        <f>+'01-FR-03 POA INSTITUCIONAL'!F90</f>
        <v>4</v>
      </c>
      <c r="G16" s="23">
        <f>+'01-FR-03 POA INSTITUCIONAL'!M90</f>
        <v>1</v>
      </c>
      <c r="H16" s="23">
        <f>+'01-FR-03 POA INSTITUCIONAL'!G90</f>
        <v>4</v>
      </c>
      <c r="I16" s="304" t="str">
        <f>+'01-FR-03 POA INSTITUCIONAL'!H90</f>
        <v>Programa anual de auditorías ejecutado.</v>
      </c>
      <c r="J16" s="153" t="s">
        <v>633</v>
      </c>
      <c r="K16" s="161" t="s">
        <v>534</v>
      </c>
      <c r="L16" s="155" t="s">
        <v>535</v>
      </c>
      <c r="M16" s="155" t="s">
        <v>536</v>
      </c>
      <c r="N16" s="155" t="s">
        <v>537</v>
      </c>
      <c r="O16" s="162" t="str">
        <f>+'[11]POA Anualizado (Pág 1 de 3)'!J13</f>
        <v>Oficina de Control Interno</v>
      </c>
      <c r="P16" s="163">
        <v>0.05</v>
      </c>
      <c r="Q16" s="163"/>
      <c r="R16" s="163">
        <v>0.05</v>
      </c>
      <c r="S16" s="163"/>
      <c r="T16" s="163">
        <v>0.04</v>
      </c>
      <c r="U16" s="163"/>
      <c r="V16" s="44">
        <f>P16+R16+T16</f>
        <v>0.14000000000000001</v>
      </c>
      <c r="W16" s="43">
        <f>Q16+S16+U16</f>
        <v>0</v>
      </c>
      <c r="X16" s="163">
        <v>0.04</v>
      </c>
      <c r="Y16" s="163"/>
      <c r="Z16" s="163">
        <v>0.04</v>
      </c>
      <c r="AA16" s="163"/>
      <c r="AB16" s="163">
        <v>0.02</v>
      </c>
      <c r="AC16" s="163"/>
      <c r="AD16" s="44">
        <f>X16+Z16+AB16</f>
        <v>0.1</v>
      </c>
      <c r="AE16" s="43">
        <f>Y16+AA16+AC16</f>
        <v>0</v>
      </c>
      <c r="AF16" s="163">
        <v>0.23</v>
      </c>
      <c r="AG16" s="163"/>
      <c r="AH16" s="163">
        <v>0.2</v>
      </c>
      <c r="AI16" s="163"/>
      <c r="AJ16" s="163">
        <v>0.15</v>
      </c>
      <c r="AK16" s="164"/>
      <c r="AL16" s="44">
        <f>AF16+AH16+AJ16</f>
        <v>0.58000000000000007</v>
      </c>
      <c r="AM16" s="43">
        <f>AG16+AI16+AK16</f>
        <v>0</v>
      </c>
      <c r="AN16" s="163">
        <v>0.14000000000000001</v>
      </c>
      <c r="AO16" s="163"/>
      <c r="AP16" s="163">
        <v>0.03</v>
      </c>
      <c r="AQ16" s="163"/>
      <c r="AR16" s="163">
        <v>0.01</v>
      </c>
      <c r="AS16" s="163"/>
      <c r="AT16" s="44">
        <f>AN16+AP16+AR16</f>
        <v>0.18000000000000002</v>
      </c>
      <c r="AU16" s="43">
        <f>AO16+AQ16+AS16</f>
        <v>0</v>
      </c>
      <c r="AV16" s="165">
        <f>V16+AD16+AL16+AT16</f>
        <v>1</v>
      </c>
      <c r="AW16" s="248">
        <f>+W16</f>
        <v>0</v>
      </c>
      <c r="AX16" s="248">
        <f>+W16+AE16</f>
        <v>0</v>
      </c>
      <c r="AY16" s="248">
        <f>+W16+AE16+AM16</f>
        <v>0</v>
      </c>
      <c r="AZ16" s="248">
        <f>+W16+AE16+AM16+AU16</f>
        <v>0</v>
      </c>
      <c r="BA16" s="13">
        <f>IF(AND(AW16&gt;0,$AV16&gt;0),AW16/$AV16,0)</f>
        <v>0</v>
      </c>
      <c r="BB16" s="13">
        <f t="shared" ref="BB16:BD18" si="0">IF(AND(AX16&gt;0,$AV16&gt;0),AX16/$AV16,0)</f>
        <v>0</v>
      </c>
      <c r="BC16" s="13">
        <f t="shared" si="0"/>
        <v>0</v>
      </c>
      <c r="BD16" s="13">
        <f t="shared" si="0"/>
        <v>0</v>
      </c>
      <c r="BE16" s="13">
        <f t="shared" ref="BE16:BH18" si="1">(IF(AND(AW16&gt;0,$AV16&gt;0),AW16/$AV16,0))*$E16</f>
        <v>0</v>
      </c>
      <c r="BF16" s="13">
        <f t="shared" si="1"/>
        <v>0</v>
      </c>
      <c r="BG16" s="13">
        <f t="shared" si="1"/>
        <v>0</v>
      </c>
      <c r="BH16" s="13">
        <f t="shared" si="1"/>
        <v>0</v>
      </c>
    </row>
    <row r="17" spans="2:60" ht="120">
      <c r="B17" s="511"/>
      <c r="C17" s="511"/>
      <c r="D17" s="296" t="str">
        <f>+'01-FR-03 POA INSTITUCIONAL'!D91</f>
        <v>4.5.5 Desarrollar 4 estrategias de sensibilización acerca de la cultura del control.</v>
      </c>
      <c r="E17" s="14">
        <f>+'01-FR-03 POA INSTITUCIONAL'!E91</f>
        <v>0.1</v>
      </c>
      <c r="F17" s="23">
        <f>+'01-FR-03 POA INSTITUCIONAL'!F91</f>
        <v>4</v>
      </c>
      <c r="G17" s="23">
        <f>+'01-FR-03 POA INSTITUCIONAL'!M91</f>
        <v>1</v>
      </c>
      <c r="H17" s="23">
        <f>+'01-FR-03 POA INSTITUCIONAL'!G91</f>
        <v>4</v>
      </c>
      <c r="I17" s="304" t="str">
        <f>+'01-FR-03 POA INSTITUCIONAL'!H91</f>
        <v>Estrategia de Sensibilización acerca de la Cultura del Control realizada</v>
      </c>
      <c r="J17" s="153" t="s">
        <v>538</v>
      </c>
      <c r="K17" s="161" t="s">
        <v>542</v>
      </c>
      <c r="L17" s="155" t="s">
        <v>539</v>
      </c>
      <c r="M17" s="155" t="s">
        <v>536</v>
      </c>
      <c r="N17" s="155" t="s">
        <v>537</v>
      </c>
      <c r="O17" s="162" t="str">
        <f>+'[11]POA Anualizado (Pág 1 de 3)'!J14</f>
        <v>Oficina de Control Interno</v>
      </c>
      <c r="P17" s="163">
        <v>0</v>
      </c>
      <c r="Q17" s="163"/>
      <c r="R17" s="163">
        <v>0</v>
      </c>
      <c r="S17" s="163"/>
      <c r="T17" s="163">
        <v>0</v>
      </c>
      <c r="U17" s="163"/>
      <c r="V17" s="44">
        <f t="shared" ref="V17:W18" si="2">P17+R17+T17</f>
        <v>0</v>
      </c>
      <c r="W17" s="43">
        <f t="shared" si="2"/>
        <v>0</v>
      </c>
      <c r="X17" s="163">
        <v>0</v>
      </c>
      <c r="Y17" s="163"/>
      <c r="Z17" s="163">
        <v>0</v>
      </c>
      <c r="AA17" s="163"/>
      <c r="AB17" s="163">
        <v>0</v>
      </c>
      <c r="AC17" s="163"/>
      <c r="AD17" s="44">
        <f t="shared" ref="AD17:AE18" si="3">X17+Z17+AB17</f>
        <v>0</v>
      </c>
      <c r="AE17" s="43">
        <f t="shared" si="3"/>
        <v>0</v>
      </c>
      <c r="AF17" s="163">
        <v>0</v>
      </c>
      <c r="AG17" s="163"/>
      <c r="AH17" s="163">
        <v>0</v>
      </c>
      <c r="AI17" s="163"/>
      <c r="AJ17" s="163">
        <v>1</v>
      </c>
      <c r="AK17" s="164"/>
      <c r="AL17" s="44">
        <f t="shared" ref="AL17:AM18" si="4">AF17+AH17+AJ17</f>
        <v>1</v>
      </c>
      <c r="AM17" s="43">
        <f t="shared" si="4"/>
        <v>0</v>
      </c>
      <c r="AN17" s="163">
        <v>0</v>
      </c>
      <c r="AO17" s="163"/>
      <c r="AP17" s="163">
        <v>0</v>
      </c>
      <c r="AQ17" s="163"/>
      <c r="AR17" s="163">
        <v>0</v>
      </c>
      <c r="AS17" s="163"/>
      <c r="AT17" s="44">
        <f t="shared" ref="AT17:AU18" si="5">AN17+AP17+AR17</f>
        <v>0</v>
      </c>
      <c r="AU17" s="43">
        <f t="shared" si="5"/>
        <v>0</v>
      </c>
      <c r="AV17" s="165">
        <f t="shared" ref="AV17:AV18" si="6">V17+AD17+AL17+AT17</f>
        <v>1</v>
      </c>
      <c r="AW17" s="248">
        <f t="shared" ref="AW17:AW18" si="7">+W17</f>
        <v>0</v>
      </c>
      <c r="AX17" s="248">
        <f t="shared" ref="AX17:AX18" si="8">+W17+AE17</f>
        <v>0</v>
      </c>
      <c r="AY17" s="248">
        <f t="shared" ref="AY17:AY18" si="9">+W17+AE17+AM17</f>
        <v>0</v>
      </c>
      <c r="AZ17" s="248">
        <f t="shared" ref="AZ17:AZ18" si="10">+W17+AE17+AM17+AU17</f>
        <v>0</v>
      </c>
      <c r="BA17" s="13">
        <f>IF(AND(AW17&gt;0,AV17&gt;0),AW17/AV17,0)</f>
        <v>0</v>
      </c>
      <c r="BB17" s="13">
        <f t="shared" si="0"/>
        <v>0</v>
      </c>
      <c r="BC17" s="13">
        <f t="shared" si="0"/>
        <v>0</v>
      </c>
      <c r="BD17" s="13">
        <f t="shared" si="0"/>
        <v>0</v>
      </c>
      <c r="BE17" s="13">
        <f t="shared" si="1"/>
        <v>0</v>
      </c>
      <c r="BF17" s="13">
        <f t="shared" si="1"/>
        <v>0</v>
      </c>
      <c r="BG17" s="13">
        <f t="shared" si="1"/>
        <v>0</v>
      </c>
      <c r="BH17" s="13">
        <f t="shared" si="1"/>
        <v>0</v>
      </c>
    </row>
    <row r="18" spans="2:60" ht="104.25" customHeight="1">
      <c r="B18" s="527"/>
      <c r="C18" s="527"/>
      <c r="D18" s="296" t="str">
        <f>+'01-FR-03 POA INSTITUCIONAL'!D92</f>
        <v>4.5.6 Realizar 4 jornadas de sensibilización a Directivos y Referentes de proceso sobre la Séptima Dimensión.</v>
      </c>
      <c r="E18" s="14">
        <f>+'01-FR-03 POA INSTITUCIONAL'!E92</f>
        <v>0.1</v>
      </c>
      <c r="F18" s="23">
        <f>+'01-FR-03 POA INSTITUCIONAL'!F92</f>
        <v>4</v>
      </c>
      <c r="G18" s="23">
        <f>+'01-FR-03 POA INSTITUCIONAL'!M92</f>
        <v>1</v>
      </c>
      <c r="H18" s="23">
        <f>+'01-FR-03 POA INSTITUCIONAL'!G92</f>
        <v>4</v>
      </c>
      <c r="I18" s="304" t="str">
        <f>+'01-FR-03 POA INSTITUCIONAL'!H92</f>
        <v>Sensibilización a Directivos y Referentes de Gestión sobre la Séptima Dimensión del MIPG realizada</v>
      </c>
      <c r="J18" s="153" t="s">
        <v>540</v>
      </c>
      <c r="K18" s="161" t="s">
        <v>543</v>
      </c>
      <c r="L18" s="155" t="s">
        <v>541</v>
      </c>
      <c r="M18" s="155" t="s">
        <v>536</v>
      </c>
      <c r="N18" s="155" t="s">
        <v>537</v>
      </c>
      <c r="O18" s="162" t="str">
        <f>+'[11]POA Anualizado (Pág 1 de 3)'!J15</f>
        <v>Oficina de Control Interno</v>
      </c>
      <c r="P18" s="163">
        <v>0</v>
      </c>
      <c r="Q18" s="163"/>
      <c r="R18" s="163">
        <v>0</v>
      </c>
      <c r="S18" s="163"/>
      <c r="T18" s="163">
        <v>0</v>
      </c>
      <c r="U18" s="163"/>
      <c r="V18" s="44">
        <f t="shared" si="2"/>
        <v>0</v>
      </c>
      <c r="W18" s="43">
        <f t="shared" si="2"/>
        <v>0</v>
      </c>
      <c r="X18" s="163">
        <v>0</v>
      </c>
      <c r="Y18" s="163"/>
      <c r="Z18" s="163">
        <v>1</v>
      </c>
      <c r="AA18" s="163"/>
      <c r="AB18" s="163">
        <v>0</v>
      </c>
      <c r="AC18" s="163"/>
      <c r="AD18" s="44">
        <f t="shared" si="3"/>
        <v>1</v>
      </c>
      <c r="AE18" s="43">
        <f t="shared" si="3"/>
        <v>0</v>
      </c>
      <c r="AF18" s="163">
        <v>0</v>
      </c>
      <c r="AG18" s="163"/>
      <c r="AH18" s="163">
        <v>0</v>
      </c>
      <c r="AI18" s="163"/>
      <c r="AJ18" s="163">
        <v>0</v>
      </c>
      <c r="AK18" s="164"/>
      <c r="AL18" s="44">
        <f t="shared" si="4"/>
        <v>0</v>
      </c>
      <c r="AM18" s="43">
        <f t="shared" si="4"/>
        <v>0</v>
      </c>
      <c r="AN18" s="163">
        <v>0</v>
      </c>
      <c r="AO18" s="163"/>
      <c r="AP18" s="163">
        <v>0</v>
      </c>
      <c r="AQ18" s="163"/>
      <c r="AR18" s="163">
        <v>0</v>
      </c>
      <c r="AS18" s="163"/>
      <c r="AT18" s="44">
        <f t="shared" si="5"/>
        <v>0</v>
      </c>
      <c r="AU18" s="43">
        <f t="shared" si="5"/>
        <v>0</v>
      </c>
      <c r="AV18" s="165">
        <f t="shared" si="6"/>
        <v>1</v>
      </c>
      <c r="AW18" s="248">
        <f t="shared" si="7"/>
        <v>0</v>
      </c>
      <c r="AX18" s="248">
        <f t="shared" si="8"/>
        <v>0</v>
      </c>
      <c r="AY18" s="248">
        <f t="shared" si="9"/>
        <v>0</v>
      </c>
      <c r="AZ18" s="248">
        <f t="shared" si="10"/>
        <v>0</v>
      </c>
      <c r="BA18" s="13">
        <f t="shared" ref="BA18" si="11">IF(AND(AW18&gt;0,AV18&gt;0),AW18/AV18,0)</f>
        <v>0</v>
      </c>
      <c r="BB18" s="13">
        <f t="shared" si="0"/>
        <v>0</v>
      </c>
      <c r="BC18" s="13">
        <f t="shared" si="0"/>
        <v>0</v>
      </c>
      <c r="BD18" s="13">
        <f t="shared" si="0"/>
        <v>0</v>
      </c>
      <c r="BE18" s="13">
        <f t="shared" si="1"/>
        <v>0</v>
      </c>
      <c r="BF18" s="13">
        <f t="shared" si="1"/>
        <v>0</v>
      </c>
      <c r="BG18" s="13">
        <f t="shared" si="1"/>
        <v>0</v>
      </c>
      <c r="BH18" s="13">
        <f t="shared" si="1"/>
        <v>0</v>
      </c>
    </row>
    <row r="19" spans="2:60" ht="22.8">
      <c r="B19" s="419"/>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79"/>
      <c r="AX19" s="501" t="s">
        <v>19</v>
      </c>
      <c r="AY19" s="502"/>
      <c r="AZ19" s="502"/>
      <c r="BA19" s="25">
        <f t="shared" ref="BA19:BH19" si="12">AVERAGE(BA16:BA18)</f>
        <v>0</v>
      </c>
      <c r="BB19" s="25">
        <f t="shared" si="12"/>
        <v>0</v>
      </c>
      <c r="BC19" s="25">
        <f t="shared" si="12"/>
        <v>0</v>
      </c>
      <c r="BD19" s="25">
        <f t="shared" si="12"/>
        <v>0</v>
      </c>
      <c r="BE19" s="25">
        <f t="shared" si="12"/>
        <v>0</v>
      </c>
      <c r="BF19" s="25">
        <f t="shared" si="12"/>
        <v>0</v>
      </c>
      <c r="BG19" s="25">
        <f t="shared" si="12"/>
        <v>0</v>
      </c>
      <c r="BH19" s="25">
        <f t="shared" si="12"/>
        <v>0</v>
      </c>
    </row>
    <row r="20" spans="2:60">
      <c r="B20" s="458"/>
      <c r="C20" s="458"/>
      <c r="D20" s="458"/>
      <c r="E20" s="458"/>
      <c r="F20" s="458"/>
      <c r="G20" s="458"/>
      <c r="H20" s="166"/>
      <c r="I20" s="167"/>
      <c r="J20" s="167"/>
      <c r="K20" s="167"/>
      <c r="L20" s="167"/>
      <c r="M20" s="167"/>
      <c r="N20" s="167"/>
      <c r="O20" s="167"/>
    </row>
    <row r="21" spans="2:60">
      <c r="B21" s="167"/>
      <c r="C21" s="167"/>
      <c r="D21" s="480"/>
      <c r="E21" s="480"/>
      <c r="F21" s="480"/>
      <c r="G21" s="480"/>
      <c r="H21" s="480"/>
      <c r="I21" s="480"/>
      <c r="J21" s="480"/>
      <c r="K21" s="480"/>
      <c r="L21" s="480"/>
      <c r="M21" s="480"/>
      <c r="N21" s="480"/>
      <c r="O21" s="480"/>
    </row>
    <row r="22" spans="2:60" ht="15.6" customHeight="1">
      <c r="B22" s="28" t="s">
        <v>26</v>
      </c>
      <c r="C22" s="168">
        <v>44224</v>
      </c>
      <c r="D22" s="169"/>
      <c r="E22" s="472" t="s">
        <v>50</v>
      </c>
      <c r="F22" s="464" t="s">
        <v>785</v>
      </c>
      <c r="G22" s="465"/>
      <c r="H22" s="465"/>
      <c r="I22" s="465"/>
      <c r="J22" s="466"/>
      <c r="K22" s="170"/>
      <c r="L22" s="477"/>
      <c r="M22" s="477"/>
      <c r="N22" s="477"/>
      <c r="O22" s="478"/>
    </row>
    <row r="23" spans="2:60" ht="15.6">
      <c r="B23" s="167"/>
      <c r="C23" s="167"/>
      <c r="D23" s="170"/>
      <c r="E23" s="472"/>
      <c r="F23" s="467"/>
      <c r="G23" s="468"/>
      <c r="H23" s="468"/>
      <c r="I23" s="468"/>
      <c r="J23" s="469"/>
      <c r="K23" s="167"/>
      <c r="L23" s="167"/>
      <c r="M23" s="167"/>
      <c r="N23" s="167"/>
      <c r="O23" s="167"/>
    </row>
    <row r="24" spans="2:60" ht="15.6">
      <c r="B24" s="28" t="s">
        <v>49</v>
      </c>
      <c r="C24" s="29">
        <v>44581</v>
      </c>
      <c r="D24" s="167"/>
      <c r="E24" s="167"/>
      <c r="F24" s="167"/>
      <c r="K24" s="167"/>
      <c r="L24" s="167"/>
      <c r="M24" s="167"/>
      <c r="N24" s="167"/>
      <c r="O24" s="167"/>
    </row>
    <row r="25" spans="2:60" ht="13.5" customHeight="1">
      <c r="B25" s="144"/>
      <c r="C25" s="256"/>
      <c r="D25" s="144"/>
      <c r="E25" s="144"/>
      <c r="F25" s="144"/>
      <c r="K25" s="157"/>
      <c r="L25" s="157"/>
      <c r="M25" s="157"/>
      <c r="N25" s="157"/>
      <c r="O25" s="157"/>
    </row>
    <row r="26" spans="2:60" ht="20.25" customHeight="1">
      <c r="B26" s="28" t="s">
        <v>49</v>
      </c>
      <c r="C26" s="29">
        <v>44953</v>
      </c>
      <c r="D26" s="144"/>
      <c r="E26" s="144"/>
      <c r="F26" s="144"/>
      <c r="K26" s="157"/>
      <c r="L26" s="157"/>
      <c r="M26" s="157"/>
      <c r="N26" s="157"/>
      <c r="O26" s="157"/>
    </row>
    <row r="27" spans="2:60">
      <c r="B27" s="167"/>
      <c r="C27" s="167"/>
      <c r="D27" s="167"/>
      <c r="E27" s="167"/>
      <c r="F27" s="167"/>
      <c r="K27" s="167"/>
      <c r="L27" s="167"/>
      <c r="M27" s="167"/>
      <c r="N27" s="167"/>
      <c r="O27" s="167"/>
    </row>
    <row r="28" spans="2:60">
      <c r="B28" s="144" t="s">
        <v>646</v>
      </c>
      <c r="C28" s="167"/>
      <c r="D28" s="167"/>
      <c r="E28" s="167"/>
      <c r="F28" s="167"/>
      <c r="G28" s="166"/>
      <c r="H28" s="166"/>
      <c r="I28" s="476"/>
      <c r="J28" s="476"/>
      <c r="K28" s="476"/>
      <c r="L28" s="476"/>
      <c r="M28" s="300"/>
      <c r="N28" s="300"/>
      <c r="O28" s="300"/>
    </row>
    <row r="29" spans="2:60">
      <c r="B29" s="167"/>
      <c r="C29" s="167"/>
      <c r="D29" s="167"/>
      <c r="E29" s="167"/>
      <c r="F29" s="167"/>
      <c r="G29" s="166"/>
      <c r="H29" s="166"/>
      <c r="I29" s="167"/>
      <c r="J29" s="167"/>
      <c r="K29" s="172"/>
      <c r="L29" s="167"/>
      <c r="M29" s="167"/>
      <c r="N29" s="167"/>
      <c r="O29" s="167"/>
    </row>
    <row r="30" spans="2:60">
      <c r="B30" s="167"/>
      <c r="C30" s="167"/>
      <c r="D30" s="167"/>
      <c r="E30" s="167"/>
      <c r="F30" s="167"/>
      <c r="G30" s="166"/>
      <c r="H30" s="166"/>
      <c r="I30" s="476"/>
      <c r="J30" s="476"/>
      <c r="K30" s="476"/>
      <c r="L30" s="476"/>
      <c r="M30" s="300"/>
      <c r="N30" s="300"/>
      <c r="O30" s="300"/>
    </row>
    <row r="31" spans="2:60">
      <c r="B31" s="167"/>
      <c r="C31" s="167"/>
      <c r="D31" s="167"/>
      <c r="E31" s="167"/>
      <c r="F31" s="167"/>
      <c r="G31" s="166"/>
      <c r="H31" s="166"/>
      <c r="I31" s="167"/>
      <c r="J31" s="167"/>
      <c r="K31" s="172"/>
      <c r="L31" s="167"/>
      <c r="M31" s="167"/>
      <c r="N31" s="167"/>
      <c r="O31" s="167"/>
    </row>
    <row r="32" spans="2:60">
      <c r="B32" s="167"/>
      <c r="C32" s="167"/>
      <c r="D32" s="167"/>
      <c r="E32" s="167"/>
      <c r="F32" s="167"/>
      <c r="G32" s="166"/>
      <c r="H32" s="166"/>
      <c r="I32" s="476"/>
      <c r="J32" s="476"/>
      <c r="K32" s="476"/>
      <c r="L32" s="476"/>
      <c r="M32" s="300"/>
      <c r="N32" s="300"/>
      <c r="O32" s="300"/>
    </row>
  </sheetData>
  <mergeCells count="70">
    <mergeCell ref="I30:L30"/>
    <mergeCell ref="I32:L32"/>
    <mergeCell ref="B20:G20"/>
    <mergeCell ref="AX19:AZ19"/>
    <mergeCell ref="D21:O21"/>
    <mergeCell ref="E22:E23"/>
    <mergeCell ref="L22:O22"/>
    <mergeCell ref="I28:L28"/>
    <mergeCell ref="B19:AW19"/>
    <mergeCell ref="F22:J23"/>
    <mergeCell ref="AL14:AM14"/>
    <mergeCell ref="AN14:AO14"/>
    <mergeCell ref="N12:N15"/>
    <mergeCell ref="O12:O15"/>
    <mergeCell ref="H12:H15"/>
    <mergeCell ref="I12:I15"/>
    <mergeCell ref="J12:J15"/>
    <mergeCell ref="B16:B18"/>
    <mergeCell ref="C16:C18"/>
    <mergeCell ref="AD14:AE14"/>
    <mergeCell ref="AF14:AG14"/>
    <mergeCell ref="AH14:AI14"/>
    <mergeCell ref="K12:K15"/>
    <mergeCell ref="L12:L15"/>
    <mergeCell ref="M12:M15"/>
    <mergeCell ref="G12:G15"/>
    <mergeCell ref="F12:F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C10:D10"/>
    <mergeCell ref="B12:B15"/>
    <mergeCell ref="C12:C15"/>
    <mergeCell ref="D12:D15"/>
    <mergeCell ref="E12:E15"/>
    <mergeCell ref="C9:D9"/>
    <mergeCell ref="B2:B6"/>
    <mergeCell ref="C2:BF6"/>
    <mergeCell ref="BG6:BH6"/>
    <mergeCell ref="AW7:BA7"/>
    <mergeCell ref="C8:D8"/>
  </mergeCells>
  <conditionalFormatting sqref="BA16:BD16 BB17:BD18">
    <cfRule type="cellIs" dxfId="8" priority="7" operator="between">
      <formula>0.7</formula>
      <formula>1</formula>
    </cfRule>
    <cfRule type="cellIs" dxfId="7" priority="8" operator="between">
      <formula>0.51</formula>
      <formula>0.69</formula>
    </cfRule>
    <cfRule type="cellIs" dxfId="6" priority="9" operator="between">
      <formula>0</formula>
      <formula>0.5</formula>
    </cfRule>
  </conditionalFormatting>
  <conditionalFormatting sqref="BA17:BA18">
    <cfRule type="cellIs" dxfId="5" priority="4" operator="between">
      <formula>0.7</formula>
      <formula>1</formula>
    </cfRule>
    <cfRule type="cellIs" dxfId="4" priority="5" operator="between">
      <formula>0.51</formula>
      <formula>0.69</formula>
    </cfRule>
    <cfRule type="cellIs" dxfId="3" priority="6" operator="between">
      <formula>0</formula>
      <formula>0.5</formula>
    </cfRule>
  </conditionalFormatting>
  <conditionalFormatting sqref="BE16:BH18">
    <cfRule type="cellIs" dxfId="2" priority="1" operator="between">
      <formula>0.7</formula>
      <formula>1</formula>
    </cfRule>
    <cfRule type="cellIs" dxfId="1" priority="2" operator="between">
      <formula>0.51</formula>
      <formula>0.69</formula>
    </cfRule>
    <cfRule type="cellIs" dxfId="0" priority="3"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91F33-0901-4C05-BAB4-32A76386A578}">
  <dimension ref="B1:P68"/>
  <sheetViews>
    <sheetView showGridLines="0" workbookViewId="0">
      <selection activeCell="C13" sqref="C13:O13"/>
    </sheetView>
  </sheetViews>
  <sheetFormatPr baseColWidth="10" defaultColWidth="11.44140625" defaultRowHeight="13.2"/>
  <cols>
    <col min="1" max="1" width="4.33203125" style="251" customWidth="1"/>
    <col min="2" max="2" width="42.88671875" style="251" customWidth="1"/>
    <col min="3" max="13" width="7.109375" style="251" customWidth="1"/>
    <col min="14" max="14" width="14.33203125" style="251" customWidth="1"/>
    <col min="15" max="15" width="14.44140625" style="251" customWidth="1"/>
    <col min="16" max="16" width="6.6640625" style="251" customWidth="1"/>
    <col min="17" max="17" width="9.5546875" style="251" customWidth="1"/>
    <col min="18" max="18" width="17.109375" style="251" customWidth="1"/>
    <col min="19" max="16384" width="11.44140625" style="251"/>
  </cols>
  <sheetData>
    <row r="1" spans="2:16" s="237" customFormat="1" ht="7.5" customHeight="1" thickBot="1">
      <c r="B1" s="249"/>
      <c r="C1" s="249"/>
      <c r="D1" s="249"/>
      <c r="E1" s="249"/>
      <c r="F1" s="249"/>
      <c r="G1" s="249"/>
      <c r="H1" s="249"/>
      <c r="I1" s="249"/>
      <c r="J1" s="249"/>
      <c r="K1" s="249"/>
      <c r="L1" s="249"/>
      <c r="M1" s="249"/>
      <c r="N1" s="249"/>
      <c r="O1" s="249"/>
      <c r="P1" s="249"/>
    </row>
    <row r="2" spans="2:16" s="237" customFormat="1" ht="15.6">
      <c r="B2" s="582" t="s">
        <v>664</v>
      </c>
      <c r="C2" s="585" t="s">
        <v>4</v>
      </c>
      <c r="D2" s="586"/>
      <c r="E2" s="586"/>
      <c r="F2" s="586"/>
      <c r="G2" s="586"/>
      <c r="H2" s="586"/>
      <c r="I2" s="586"/>
      <c r="J2" s="586"/>
      <c r="K2" s="586"/>
      <c r="L2" s="586"/>
      <c r="M2" s="586"/>
      <c r="N2" s="591" t="s">
        <v>31</v>
      </c>
      <c r="O2" s="592"/>
      <c r="P2" s="249"/>
    </row>
    <row r="3" spans="2:16" s="237" customFormat="1" ht="15.6">
      <c r="B3" s="583"/>
      <c r="C3" s="587"/>
      <c r="D3" s="588"/>
      <c r="E3" s="588"/>
      <c r="F3" s="588"/>
      <c r="G3" s="588"/>
      <c r="H3" s="588"/>
      <c r="I3" s="588"/>
      <c r="J3" s="588"/>
      <c r="K3" s="588"/>
      <c r="L3" s="588"/>
      <c r="M3" s="588"/>
      <c r="N3" s="238" t="s">
        <v>28</v>
      </c>
      <c r="O3" s="239" t="s">
        <v>29</v>
      </c>
      <c r="P3" s="249"/>
    </row>
    <row r="4" spans="2:16" s="237" customFormat="1" ht="15.75" customHeight="1">
      <c r="B4" s="583"/>
      <c r="C4" s="587"/>
      <c r="D4" s="588"/>
      <c r="E4" s="588"/>
      <c r="F4" s="588"/>
      <c r="G4" s="588"/>
      <c r="H4" s="588"/>
      <c r="I4" s="588"/>
      <c r="J4" s="588"/>
      <c r="K4" s="588"/>
      <c r="L4" s="588"/>
      <c r="M4" s="588"/>
      <c r="N4" s="240">
        <v>5</v>
      </c>
      <c r="O4" s="241" t="s">
        <v>629</v>
      </c>
      <c r="P4" s="249"/>
    </row>
    <row r="5" spans="2:16" s="237" customFormat="1" ht="15.6">
      <c r="B5" s="583"/>
      <c r="C5" s="587"/>
      <c r="D5" s="588"/>
      <c r="E5" s="588"/>
      <c r="F5" s="588"/>
      <c r="G5" s="588"/>
      <c r="H5" s="588"/>
      <c r="I5" s="588"/>
      <c r="J5" s="588"/>
      <c r="K5" s="588"/>
      <c r="L5" s="588"/>
      <c r="M5" s="588"/>
      <c r="N5" s="593" t="s">
        <v>30</v>
      </c>
      <c r="O5" s="594"/>
      <c r="P5" s="249"/>
    </row>
    <row r="6" spans="2:16" s="237" customFormat="1" ht="16.5" customHeight="1" thickBot="1">
      <c r="B6" s="584"/>
      <c r="C6" s="589"/>
      <c r="D6" s="590"/>
      <c r="E6" s="590"/>
      <c r="F6" s="590"/>
      <c r="G6" s="590"/>
      <c r="H6" s="590"/>
      <c r="I6" s="590"/>
      <c r="J6" s="590"/>
      <c r="K6" s="590"/>
      <c r="L6" s="590"/>
      <c r="M6" s="590"/>
      <c r="N6" s="595">
        <v>44306</v>
      </c>
      <c r="O6" s="596"/>
      <c r="P6" s="249"/>
    </row>
    <row r="7" spans="2:16" s="237" customFormat="1" ht="7.5" customHeight="1">
      <c r="B7" s="249"/>
      <c r="C7" s="249"/>
      <c r="D7" s="249"/>
      <c r="E7" s="249"/>
      <c r="F7" s="250">
        <f>D13</f>
        <v>0</v>
      </c>
      <c r="G7" s="249"/>
      <c r="H7" s="249"/>
      <c r="I7" s="249"/>
      <c r="J7" s="249"/>
      <c r="K7" s="249"/>
      <c r="L7" s="249"/>
      <c r="M7" s="249"/>
      <c r="N7" s="249"/>
      <c r="O7" s="249"/>
      <c r="P7" s="249"/>
    </row>
    <row r="8" spans="2:16" s="237" customFormat="1" ht="22.5" customHeight="1">
      <c r="B8" s="581" t="s">
        <v>46</v>
      </c>
      <c r="C8" s="581"/>
      <c r="D8" s="581"/>
      <c r="E8" s="581"/>
      <c r="F8" s="581"/>
      <c r="G8" s="581"/>
      <c r="H8" s="581"/>
      <c r="I8" s="581"/>
      <c r="J8" s="581"/>
      <c r="K8" s="581"/>
      <c r="L8" s="581"/>
      <c r="M8" s="581"/>
      <c r="N8" s="581"/>
      <c r="O8" s="581"/>
      <c r="P8" s="249"/>
    </row>
    <row r="9" spans="2:16" s="237" customFormat="1" ht="7.5" customHeight="1">
      <c r="B9" s="249"/>
      <c r="C9" s="249"/>
      <c r="D9" s="249"/>
      <c r="E9" s="249"/>
      <c r="F9" s="250"/>
      <c r="G9" s="249"/>
      <c r="H9" s="249"/>
      <c r="I9" s="249"/>
      <c r="J9" s="249"/>
      <c r="K9" s="249"/>
      <c r="L9" s="249"/>
      <c r="M9" s="249"/>
      <c r="N9" s="249"/>
      <c r="O9" s="249"/>
      <c r="P9" s="249"/>
    </row>
    <row r="10" spans="2:16" s="237" customFormat="1" ht="28.5" customHeight="1">
      <c r="B10" s="579" t="s">
        <v>47</v>
      </c>
      <c r="C10" s="579"/>
      <c r="D10" s="579"/>
      <c r="E10" s="579"/>
      <c r="F10" s="579"/>
      <c r="G10" s="579"/>
      <c r="H10" s="579"/>
      <c r="I10" s="579"/>
      <c r="J10" s="579"/>
      <c r="K10" s="579"/>
      <c r="L10" s="579"/>
      <c r="M10" s="579"/>
      <c r="N10" s="579"/>
      <c r="O10" s="579"/>
      <c r="P10" s="249"/>
    </row>
    <row r="11" spans="2:16" s="237" customFormat="1" ht="7.5" customHeight="1">
      <c r="B11" s="249"/>
      <c r="C11" s="249"/>
      <c r="D11" s="249"/>
      <c r="E11" s="249"/>
      <c r="F11" s="250"/>
      <c r="G11" s="249"/>
      <c r="H11" s="249"/>
      <c r="I11" s="249"/>
      <c r="J11" s="249"/>
      <c r="K11" s="249"/>
      <c r="L11" s="249"/>
      <c r="M11" s="249"/>
      <c r="N11" s="249"/>
      <c r="O11" s="249"/>
      <c r="P11" s="249"/>
    </row>
    <row r="12" spans="2:16" s="237" customFormat="1" ht="22.5" customHeight="1">
      <c r="B12" s="244" t="s">
        <v>32</v>
      </c>
      <c r="C12" s="580" t="s">
        <v>33</v>
      </c>
      <c r="D12" s="580"/>
      <c r="E12" s="580"/>
      <c r="F12" s="580"/>
      <c r="G12" s="580"/>
      <c r="H12" s="580"/>
      <c r="I12" s="580"/>
      <c r="J12" s="580"/>
      <c r="K12" s="580"/>
      <c r="L12" s="580"/>
      <c r="M12" s="580"/>
      <c r="N12" s="580"/>
      <c r="O12" s="580"/>
      <c r="P12" s="249"/>
    </row>
    <row r="13" spans="2:16" s="237" customFormat="1" ht="45.75" customHeight="1">
      <c r="B13" s="245" t="s">
        <v>63</v>
      </c>
      <c r="C13" s="577" t="s">
        <v>64</v>
      </c>
      <c r="D13" s="577"/>
      <c r="E13" s="577"/>
      <c r="F13" s="577"/>
      <c r="G13" s="577"/>
      <c r="H13" s="577"/>
      <c r="I13" s="577"/>
      <c r="J13" s="577"/>
      <c r="K13" s="577"/>
      <c r="L13" s="577"/>
      <c r="M13" s="577"/>
      <c r="N13" s="577"/>
      <c r="O13" s="577"/>
    </row>
    <row r="14" spans="2:16" s="237" customFormat="1" ht="45.75" customHeight="1">
      <c r="B14" s="245" t="s">
        <v>665</v>
      </c>
      <c r="C14" s="577" t="s">
        <v>65</v>
      </c>
      <c r="D14" s="577"/>
      <c r="E14" s="577"/>
      <c r="F14" s="577"/>
      <c r="G14" s="577"/>
      <c r="H14" s="577"/>
      <c r="I14" s="577"/>
      <c r="J14" s="577"/>
      <c r="K14" s="577"/>
      <c r="L14" s="577"/>
      <c r="M14" s="577"/>
      <c r="N14" s="577"/>
      <c r="O14" s="577"/>
    </row>
    <row r="15" spans="2:16" s="237" customFormat="1" ht="76.5" customHeight="1">
      <c r="B15" s="245" t="s">
        <v>666</v>
      </c>
      <c r="C15" s="577" t="s">
        <v>128</v>
      </c>
      <c r="D15" s="577"/>
      <c r="E15" s="577"/>
      <c r="F15" s="577"/>
      <c r="G15" s="577"/>
      <c r="H15" s="577"/>
      <c r="I15" s="577"/>
      <c r="J15" s="577"/>
      <c r="K15" s="577"/>
      <c r="L15" s="577"/>
      <c r="M15" s="577"/>
      <c r="N15" s="577"/>
      <c r="O15" s="577"/>
    </row>
    <row r="16" spans="2:16" s="237" customFormat="1" ht="45.75" customHeight="1">
      <c r="B16" s="245" t="s">
        <v>667</v>
      </c>
      <c r="C16" s="577" t="s">
        <v>66</v>
      </c>
      <c r="D16" s="577"/>
      <c r="E16" s="577"/>
      <c r="F16" s="577"/>
      <c r="G16" s="577"/>
      <c r="H16" s="577"/>
      <c r="I16" s="577"/>
      <c r="J16" s="577"/>
      <c r="K16" s="577"/>
      <c r="L16" s="577"/>
      <c r="M16" s="577"/>
      <c r="N16" s="577"/>
      <c r="O16" s="577"/>
    </row>
    <row r="17" spans="2:16" s="237" customFormat="1" ht="61.5" customHeight="1">
      <c r="B17" s="245" t="s">
        <v>668</v>
      </c>
      <c r="C17" s="577" t="s">
        <v>669</v>
      </c>
      <c r="D17" s="577"/>
      <c r="E17" s="577"/>
      <c r="F17" s="577"/>
      <c r="G17" s="577"/>
      <c r="H17" s="577"/>
      <c r="I17" s="577"/>
      <c r="J17" s="577"/>
      <c r="K17" s="577"/>
      <c r="L17" s="577"/>
      <c r="M17" s="577"/>
      <c r="N17" s="577"/>
      <c r="O17" s="577"/>
    </row>
    <row r="18" spans="2:16" s="237" customFormat="1" ht="45.75" customHeight="1">
      <c r="B18" s="245" t="s">
        <v>68</v>
      </c>
      <c r="C18" s="577" t="s">
        <v>70</v>
      </c>
      <c r="D18" s="577"/>
      <c r="E18" s="577"/>
      <c r="F18" s="577"/>
      <c r="G18" s="577"/>
      <c r="H18" s="577"/>
      <c r="I18" s="577"/>
      <c r="J18" s="577"/>
      <c r="K18" s="577"/>
      <c r="L18" s="577"/>
      <c r="M18" s="577"/>
      <c r="N18" s="577"/>
      <c r="O18" s="577"/>
    </row>
    <row r="19" spans="2:16" s="237" customFormat="1" ht="45.75" customHeight="1">
      <c r="B19" s="245" t="s">
        <v>670</v>
      </c>
      <c r="C19" s="577" t="s">
        <v>71</v>
      </c>
      <c r="D19" s="577"/>
      <c r="E19" s="577"/>
      <c r="F19" s="577"/>
      <c r="G19" s="577"/>
      <c r="H19" s="577"/>
      <c r="I19" s="577"/>
      <c r="J19" s="577"/>
      <c r="K19" s="577"/>
      <c r="L19" s="577"/>
      <c r="M19" s="577"/>
      <c r="N19" s="577"/>
      <c r="O19" s="577"/>
    </row>
    <row r="20" spans="2:16" s="237" customFormat="1" ht="45.75" customHeight="1">
      <c r="B20" s="245" t="s">
        <v>45</v>
      </c>
      <c r="C20" s="577" t="s">
        <v>72</v>
      </c>
      <c r="D20" s="577"/>
      <c r="E20" s="577"/>
      <c r="F20" s="577"/>
      <c r="G20" s="577"/>
      <c r="H20" s="577"/>
      <c r="I20" s="577"/>
      <c r="J20" s="577"/>
      <c r="K20" s="577"/>
      <c r="L20" s="577"/>
      <c r="M20" s="577"/>
      <c r="N20" s="577"/>
      <c r="O20" s="577"/>
    </row>
    <row r="21" spans="2:16" s="237" customFormat="1" ht="45.75" customHeight="1">
      <c r="B21" s="245" t="s">
        <v>67</v>
      </c>
      <c r="C21" s="577" t="s">
        <v>73</v>
      </c>
      <c r="D21" s="577"/>
      <c r="E21" s="577"/>
      <c r="F21" s="577"/>
      <c r="G21" s="577"/>
      <c r="H21" s="577"/>
      <c r="I21" s="577"/>
      <c r="J21" s="577"/>
      <c r="K21" s="577"/>
      <c r="L21" s="577"/>
      <c r="M21" s="577"/>
      <c r="N21" s="577"/>
      <c r="O21" s="577"/>
    </row>
    <row r="22" spans="2:16" s="237" customFormat="1" ht="78" customHeight="1">
      <c r="B22" s="242" t="s">
        <v>75</v>
      </c>
      <c r="C22" s="577" t="s">
        <v>115</v>
      </c>
      <c r="D22" s="577"/>
      <c r="E22" s="577"/>
      <c r="F22" s="577"/>
      <c r="G22" s="577"/>
      <c r="H22" s="577"/>
      <c r="I22" s="577"/>
      <c r="J22" s="577"/>
      <c r="K22" s="577"/>
      <c r="L22" s="577"/>
      <c r="M22" s="577"/>
      <c r="N22" s="577"/>
      <c r="O22" s="577"/>
    </row>
    <row r="23" spans="2:16" s="237" customFormat="1" ht="45.75" customHeight="1">
      <c r="B23" s="242" t="s">
        <v>76</v>
      </c>
      <c r="C23" s="578" t="s">
        <v>116</v>
      </c>
      <c r="D23" s="578"/>
      <c r="E23" s="578"/>
      <c r="F23" s="578"/>
      <c r="G23" s="578"/>
      <c r="H23" s="578"/>
      <c r="I23" s="578"/>
      <c r="J23" s="578"/>
      <c r="K23" s="578"/>
      <c r="L23" s="578"/>
      <c r="M23" s="578"/>
      <c r="N23" s="578"/>
      <c r="O23" s="578"/>
    </row>
    <row r="24" spans="2:16" s="237" customFormat="1" ht="45.75" customHeight="1">
      <c r="B24" s="242" t="s">
        <v>37</v>
      </c>
      <c r="C24" s="577" t="s">
        <v>82</v>
      </c>
      <c r="D24" s="577"/>
      <c r="E24" s="577"/>
      <c r="F24" s="577"/>
      <c r="G24" s="577"/>
      <c r="H24" s="577"/>
      <c r="I24" s="577"/>
      <c r="J24" s="577"/>
      <c r="K24" s="577"/>
      <c r="L24" s="577"/>
      <c r="M24" s="577"/>
      <c r="N24" s="577"/>
      <c r="O24" s="577"/>
    </row>
    <row r="25" spans="2:16" s="237" customFormat="1" ht="45.75" customHeight="1">
      <c r="B25" s="242" t="s">
        <v>81</v>
      </c>
      <c r="C25" s="577" t="s">
        <v>83</v>
      </c>
      <c r="D25" s="577"/>
      <c r="E25" s="577"/>
      <c r="F25" s="577"/>
      <c r="G25" s="577"/>
      <c r="H25" s="577"/>
      <c r="I25" s="577"/>
      <c r="J25" s="577"/>
      <c r="K25" s="577"/>
      <c r="L25" s="577"/>
      <c r="M25" s="577"/>
      <c r="N25" s="577"/>
      <c r="O25" s="577"/>
    </row>
    <row r="26" spans="2:16" s="237" customFormat="1">
      <c r="B26" s="249"/>
      <c r="C26" s="249"/>
      <c r="D26" s="249"/>
      <c r="E26" s="249"/>
      <c r="F26" s="250"/>
      <c r="G26" s="249"/>
      <c r="H26" s="249"/>
      <c r="I26" s="249"/>
      <c r="J26" s="249"/>
      <c r="K26" s="249"/>
      <c r="L26" s="249"/>
      <c r="M26" s="249"/>
      <c r="N26" s="249"/>
      <c r="O26" s="249"/>
      <c r="P26" s="249"/>
    </row>
    <row r="27" spans="2:16" s="237" customFormat="1" ht="32.25" customHeight="1">
      <c r="B27" s="579" t="s">
        <v>62</v>
      </c>
      <c r="C27" s="579"/>
      <c r="D27" s="579"/>
      <c r="E27" s="579"/>
      <c r="F27" s="579"/>
      <c r="G27" s="579"/>
      <c r="H27" s="579"/>
      <c r="I27" s="579"/>
      <c r="J27" s="579"/>
      <c r="K27" s="579"/>
      <c r="L27" s="579"/>
      <c r="M27" s="579"/>
      <c r="N27" s="579"/>
      <c r="O27" s="579"/>
      <c r="P27" s="249"/>
    </row>
    <row r="28" spans="2:16" s="237" customFormat="1" ht="7.5" customHeight="1">
      <c r="B28" s="249"/>
      <c r="C28" s="249"/>
      <c r="D28" s="249"/>
      <c r="E28" s="249"/>
      <c r="F28" s="250"/>
      <c r="G28" s="249"/>
      <c r="H28" s="249"/>
      <c r="I28" s="249"/>
      <c r="J28" s="249"/>
      <c r="K28" s="249"/>
      <c r="L28" s="249"/>
      <c r="M28" s="249"/>
      <c r="N28" s="249"/>
      <c r="O28" s="249"/>
      <c r="P28" s="249"/>
    </row>
    <row r="29" spans="2:16" s="237" customFormat="1" ht="22.5" customHeight="1">
      <c r="B29" s="244" t="s">
        <v>32</v>
      </c>
      <c r="C29" s="580" t="s">
        <v>33</v>
      </c>
      <c r="D29" s="580"/>
      <c r="E29" s="580"/>
      <c r="F29" s="580"/>
      <c r="G29" s="580"/>
      <c r="H29" s="580"/>
      <c r="I29" s="580"/>
      <c r="J29" s="580"/>
      <c r="K29" s="580"/>
      <c r="L29" s="580"/>
      <c r="M29" s="580"/>
      <c r="N29" s="580"/>
      <c r="O29" s="580"/>
      <c r="P29" s="249"/>
    </row>
    <row r="30" spans="2:16" s="237" customFormat="1" ht="45.75" customHeight="1">
      <c r="B30" s="245" t="s">
        <v>45</v>
      </c>
      <c r="C30" s="577" t="s">
        <v>99</v>
      </c>
      <c r="D30" s="577"/>
      <c r="E30" s="577"/>
      <c r="F30" s="577"/>
      <c r="G30" s="577"/>
      <c r="H30" s="577"/>
      <c r="I30" s="577"/>
      <c r="J30" s="577"/>
      <c r="K30" s="577"/>
      <c r="L30" s="577"/>
      <c r="M30" s="577"/>
      <c r="N30" s="577"/>
      <c r="O30" s="577"/>
    </row>
    <row r="31" spans="2:16" s="237" customFormat="1" ht="45.75" customHeight="1">
      <c r="B31" s="245" t="s">
        <v>34</v>
      </c>
      <c r="C31" s="577" t="s">
        <v>84</v>
      </c>
      <c r="D31" s="577"/>
      <c r="E31" s="577"/>
      <c r="F31" s="577"/>
      <c r="G31" s="577"/>
      <c r="H31" s="577"/>
      <c r="I31" s="577"/>
      <c r="J31" s="577"/>
      <c r="K31" s="577"/>
      <c r="L31" s="577"/>
      <c r="M31" s="577"/>
      <c r="N31" s="577"/>
      <c r="O31" s="577"/>
    </row>
    <row r="32" spans="2:16" s="237" customFormat="1" ht="45.75" customHeight="1">
      <c r="B32" s="246" t="s">
        <v>100</v>
      </c>
      <c r="C32" s="577" t="s">
        <v>101</v>
      </c>
      <c r="D32" s="577"/>
      <c r="E32" s="577"/>
      <c r="F32" s="577"/>
      <c r="G32" s="577"/>
      <c r="H32" s="577"/>
      <c r="I32" s="577"/>
      <c r="J32" s="577"/>
      <c r="K32" s="577"/>
      <c r="L32" s="577"/>
      <c r="M32" s="577"/>
      <c r="N32" s="577"/>
      <c r="O32" s="577"/>
    </row>
    <row r="33" spans="2:15" s="237" customFormat="1" ht="45.75" customHeight="1">
      <c r="B33" s="245" t="s">
        <v>668</v>
      </c>
      <c r="C33" s="577" t="s">
        <v>671</v>
      </c>
      <c r="D33" s="577"/>
      <c r="E33" s="577"/>
      <c r="F33" s="577"/>
      <c r="G33" s="577"/>
      <c r="H33" s="577"/>
      <c r="I33" s="577"/>
      <c r="J33" s="577"/>
      <c r="K33" s="577"/>
      <c r="L33" s="577"/>
      <c r="M33" s="577"/>
      <c r="N33" s="577"/>
      <c r="O33" s="577"/>
    </row>
    <row r="34" spans="2:15" s="237" customFormat="1" ht="45.75" customHeight="1">
      <c r="B34" s="245" t="s">
        <v>672</v>
      </c>
      <c r="C34" s="577" t="s">
        <v>673</v>
      </c>
      <c r="D34" s="577"/>
      <c r="E34" s="577"/>
      <c r="F34" s="577"/>
      <c r="G34" s="577"/>
      <c r="H34" s="577"/>
      <c r="I34" s="577"/>
      <c r="J34" s="577"/>
      <c r="K34" s="577"/>
      <c r="L34" s="577"/>
      <c r="M34" s="577"/>
      <c r="N34" s="577"/>
      <c r="O34" s="577"/>
    </row>
    <row r="35" spans="2:15" s="237" customFormat="1" ht="144" customHeight="1">
      <c r="B35" s="247" t="s">
        <v>674</v>
      </c>
      <c r="C35" s="577" t="s">
        <v>102</v>
      </c>
      <c r="D35" s="577"/>
      <c r="E35" s="577"/>
      <c r="F35" s="577"/>
      <c r="G35" s="577"/>
      <c r="H35" s="577"/>
      <c r="I35" s="577"/>
      <c r="J35" s="577"/>
      <c r="K35" s="577"/>
      <c r="L35" s="577"/>
      <c r="M35" s="577"/>
      <c r="N35" s="577"/>
      <c r="O35" s="577"/>
    </row>
    <row r="36" spans="2:15" s="237" customFormat="1" ht="45.75" customHeight="1">
      <c r="B36" s="243" t="s">
        <v>103</v>
      </c>
      <c r="C36" s="577" t="s">
        <v>104</v>
      </c>
      <c r="D36" s="577"/>
      <c r="E36" s="577"/>
      <c r="F36" s="577"/>
      <c r="G36" s="577"/>
      <c r="H36" s="577"/>
      <c r="I36" s="577"/>
      <c r="J36" s="577"/>
      <c r="K36" s="577"/>
      <c r="L36" s="577"/>
      <c r="M36" s="577"/>
      <c r="N36" s="577"/>
      <c r="O36" s="577"/>
    </row>
    <row r="37" spans="2:15" s="237" customFormat="1" ht="45.75" customHeight="1">
      <c r="B37" s="245" t="s">
        <v>36</v>
      </c>
      <c r="C37" s="577" t="s">
        <v>105</v>
      </c>
      <c r="D37" s="577"/>
      <c r="E37" s="577"/>
      <c r="F37" s="577"/>
      <c r="G37" s="577"/>
      <c r="H37" s="577"/>
      <c r="I37" s="577"/>
      <c r="J37" s="577"/>
      <c r="K37" s="577"/>
      <c r="L37" s="577"/>
      <c r="M37" s="577"/>
      <c r="N37" s="577"/>
      <c r="O37" s="577"/>
    </row>
    <row r="38" spans="2:15" s="237" customFormat="1" ht="45.75" customHeight="1">
      <c r="B38" s="242" t="s">
        <v>35</v>
      </c>
      <c r="C38" s="577" t="s">
        <v>106</v>
      </c>
      <c r="D38" s="577"/>
      <c r="E38" s="577"/>
      <c r="F38" s="577"/>
      <c r="G38" s="577"/>
      <c r="H38" s="577"/>
      <c r="I38" s="577"/>
      <c r="J38" s="577"/>
      <c r="K38" s="577"/>
      <c r="L38" s="577"/>
      <c r="M38" s="577"/>
      <c r="N38" s="577"/>
      <c r="O38" s="577"/>
    </row>
    <row r="39" spans="2:15" s="237" customFormat="1" ht="45.75" customHeight="1">
      <c r="B39" s="243" t="s">
        <v>110</v>
      </c>
      <c r="C39" s="577" t="s">
        <v>107</v>
      </c>
      <c r="D39" s="577"/>
      <c r="E39" s="577"/>
      <c r="F39" s="577"/>
      <c r="G39" s="577"/>
      <c r="H39" s="577"/>
      <c r="I39" s="577"/>
      <c r="J39" s="577"/>
      <c r="K39" s="577"/>
      <c r="L39" s="577"/>
      <c r="M39" s="577"/>
      <c r="N39" s="577"/>
      <c r="O39" s="577"/>
    </row>
    <row r="40" spans="2:15" s="237" customFormat="1" ht="45.75" customHeight="1">
      <c r="B40" s="242" t="s">
        <v>109</v>
      </c>
      <c r="C40" s="577" t="s">
        <v>108</v>
      </c>
      <c r="D40" s="577"/>
      <c r="E40" s="577"/>
      <c r="F40" s="577"/>
      <c r="G40" s="577"/>
      <c r="H40" s="577"/>
      <c r="I40" s="577"/>
      <c r="J40" s="577"/>
      <c r="K40" s="577"/>
      <c r="L40" s="577"/>
      <c r="M40" s="577"/>
      <c r="N40" s="577"/>
      <c r="O40" s="577"/>
    </row>
    <row r="41" spans="2:15" s="237" customFormat="1" ht="108.75" customHeight="1">
      <c r="B41" s="242" t="s">
        <v>112</v>
      </c>
      <c r="C41" s="577" t="s">
        <v>113</v>
      </c>
      <c r="D41" s="577"/>
      <c r="E41" s="577"/>
      <c r="F41" s="577"/>
      <c r="G41" s="577"/>
      <c r="H41" s="577"/>
      <c r="I41" s="577"/>
      <c r="J41" s="577"/>
      <c r="K41" s="577"/>
      <c r="L41" s="577"/>
      <c r="M41" s="577"/>
      <c r="N41" s="577"/>
      <c r="O41" s="577"/>
    </row>
    <row r="42" spans="2:15" s="237" customFormat="1" ht="45.75" customHeight="1">
      <c r="B42" s="243" t="s">
        <v>114</v>
      </c>
      <c r="C42" s="578" t="s">
        <v>124</v>
      </c>
      <c r="D42" s="578"/>
      <c r="E42" s="578"/>
      <c r="F42" s="578"/>
      <c r="G42" s="578"/>
      <c r="H42" s="578"/>
      <c r="I42" s="578"/>
      <c r="J42" s="578"/>
      <c r="K42" s="578"/>
      <c r="L42" s="578"/>
      <c r="M42" s="578"/>
      <c r="N42" s="578"/>
      <c r="O42" s="578"/>
    </row>
    <row r="43" spans="2:15" s="237" customFormat="1" ht="45.75" customHeight="1">
      <c r="B43" s="242" t="s">
        <v>675</v>
      </c>
      <c r="C43" s="578" t="s">
        <v>125</v>
      </c>
      <c r="D43" s="578"/>
      <c r="E43" s="578"/>
      <c r="F43" s="578"/>
      <c r="G43" s="578"/>
      <c r="H43" s="578"/>
      <c r="I43" s="578"/>
      <c r="J43" s="578"/>
      <c r="K43" s="578"/>
      <c r="L43" s="578"/>
      <c r="M43" s="578"/>
      <c r="N43" s="578"/>
      <c r="O43" s="578"/>
    </row>
    <row r="44" spans="2:15" s="237" customFormat="1" ht="75" customHeight="1">
      <c r="B44" s="242" t="s">
        <v>649</v>
      </c>
      <c r="C44" s="578" t="s">
        <v>676</v>
      </c>
      <c r="D44" s="578"/>
      <c r="E44" s="578"/>
      <c r="F44" s="578"/>
      <c r="G44" s="578"/>
      <c r="H44" s="578"/>
      <c r="I44" s="578"/>
      <c r="J44" s="578"/>
      <c r="K44" s="578"/>
      <c r="L44" s="578"/>
      <c r="M44" s="578"/>
      <c r="N44" s="578"/>
      <c r="O44" s="578"/>
    </row>
    <row r="45" spans="2:15" s="237" customFormat="1" ht="64.2" customHeight="1">
      <c r="B45" s="242" t="s">
        <v>677</v>
      </c>
      <c r="C45" s="578" t="s">
        <v>678</v>
      </c>
      <c r="D45" s="578"/>
      <c r="E45" s="578"/>
      <c r="F45" s="578"/>
      <c r="G45" s="578"/>
      <c r="H45" s="578"/>
      <c r="I45" s="578"/>
      <c r="J45" s="578"/>
      <c r="K45" s="578"/>
      <c r="L45" s="578"/>
      <c r="M45" s="578"/>
      <c r="N45" s="578"/>
      <c r="O45" s="578"/>
    </row>
    <row r="46" spans="2:15" s="237" customFormat="1" ht="45.75" customHeight="1">
      <c r="B46" s="242" t="s">
        <v>37</v>
      </c>
      <c r="C46" s="577" t="s">
        <v>126</v>
      </c>
      <c r="D46" s="577"/>
      <c r="E46" s="577"/>
      <c r="F46" s="577"/>
      <c r="G46" s="577"/>
      <c r="H46" s="577"/>
      <c r="I46" s="577"/>
      <c r="J46" s="577"/>
      <c r="K46" s="577"/>
      <c r="L46" s="577"/>
      <c r="M46" s="577"/>
      <c r="N46" s="577"/>
      <c r="O46" s="577"/>
    </row>
    <row r="47" spans="2:15" s="237" customFormat="1" ht="45.75" customHeight="1">
      <c r="B47" s="242" t="s">
        <v>81</v>
      </c>
      <c r="C47" s="577" t="s">
        <v>127</v>
      </c>
      <c r="D47" s="577"/>
      <c r="E47" s="577"/>
      <c r="F47" s="577"/>
      <c r="G47" s="577"/>
      <c r="H47" s="577"/>
      <c r="I47" s="577"/>
      <c r="J47" s="577"/>
      <c r="K47" s="577"/>
      <c r="L47" s="577"/>
      <c r="M47" s="577"/>
      <c r="N47" s="577"/>
      <c r="O47" s="577"/>
    </row>
    <row r="48" spans="2:15" s="237" customFormat="1" ht="45" customHeight="1">
      <c r="B48" s="242" t="s">
        <v>50</v>
      </c>
      <c r="C48" s="577" t="s">
        <v>38</v>
      </c>
      <c r="D48" s="577"/>
      <c r="E48" s="577"/>
      <c r="F48" s="577"/>
      <c r="G48" s="577"/>
      <c r="H48" s="577"/>
      <c r="I48" s="577"/>
      <c r="J48" s="577"/>
      <c r="K48" s="577"/>
      <c r="L48" s="577"/>
      <c r="M48" s="577"/>
      <c r="N48" s="577"/>
      <c r="O48" s="577"/>
    </row>
    <row r="50" spans="2:2" ht="12.75" customHeight="1">
      <c r="B50" s="259" t="s">
        <v>646</v>
      </c>
    </row>
    <row r="51" spans="2:2" ht="12.75" customHeight="1"/>
    <row r="52" spans="2:2" ht="12.75" customHeight="1"/>
    <row r="53" spans="2:2" ht="12.75" customHeight="1"/>
    <row r="54" spans="2:2" ht="12.75" customHeight="1"/>
    <row r="55" spans="2:2" ht="12.75" customHeight="1"/>
    <row r="56" spans="2:2" ht="12.75" customHeight="1"/>
    <row r="57" spans="2:2" ht="12.75" customHeight="1"/>
    <row r="58" spans="2:2" ht="12.75" customHeight="1"/>
    <row r="59" spans="2:2" ht="12.75" customHeight="1"/>
    <row r="60" spans="2:2" ht="12.75" customHeight="1"/>
    <row r="61" spans="2:2" ht="12.75" customHeight="1"/>
    <row r="62" spans="2:2" ht="12.75" customHeight="1"/>
    <row r="63" spans="2:2" ht="12.75" customHeight="1"/>
    <row r="64" spans="2:2" ht="12.75" customHeight="1"/>
    <row r="65" ht="12.75" customHeight="1"/>
    <row r="66" ht="12.75" customHeight="1"/>
    <row r="67" ht="12.75" customHeight="1"/>
    <row r="68" ht="12.75" customHeight="1"/>
  </sheetData>
  <sheetProtection algorithmName="SHA-512" hashValue="vE5h0hAjarN+TfjY3OV+I8Xkq3fnMaphUrKXpgcAg3EQ9x2I3d9ScL1TrL6GTITQKiMS94d6iZxU2pAewtbdfw==" saltValue="qTUcpsYIdHJAf9IQpuwosQ==" spinCount="100000" sheet="1" objects="1" scenarios="1"/>
  <mergeCells count="42">
    <mergeCell ref="B8:O8"/>
    <mergeCell ref="B2:B6"/>
    <mergeCell ref="C2:M6"/>
    <mergeCell ref="N2:O2"/>
    <mergeCell ref="N5:O5"/>
    <mergeCell ref="N6:O6"/>
    <mergeCell ref="C22:O22"/>
    <mergeCell ref="B10:O10"/>
    <mergeCell ref="C12:O12"/>
    <mergeCell ref="C13:O13"/>
    <mergeCell ref="C14:O14"/>
    <mergeCell ref="C15:O15"/>
    <mergeCell ref="C16:O16"/>
    <mergeCell ref="C17:O17"/>
    <mergeCell ref="C18:O18"/>
    <mergeCell ref="C19:O19"/>
    <mergeCell ref="C20:O20"/>
    <mergeCell ref="C21:O21"/>
    <mergeCell ref="C36:O36"/>
    <mergeCell ref="C23:O23"/>
    <mergeCell ref="C24:O24"/>
    <mergeCell ref="C25:O25"/>
    <mergeCell ref="B27:O27"/>
    <mergeCell ref="C29:O29"/>
    <mergeCell ref="C30:O30"/>
    <mergeCell ref="C31:O31"/>
    <mergeCell ref="C32:O32"/>
    <mergeCell ref="C33:O33"/>
    <mergeCell ref="C34:O34"/>
    <mergeCell ref="C35:O35"/>
    <mergeCell ref="C48:O48"/>
    <mergeCell ref="C37:O37"/>
    <mergeCell ref="C38:O38"/>
    <mergeCell ref="C39:O39"/>
    <mergeCell ref="C40:O40"/>
    <mergeCell ref="C41:O41"/>
    <mergeCell ref="C42:O42"/>
    <mergeCell ref="C43:O43"/>
    <mergeCell ref="C44:O44"/>
    <mergeCell ref="C45:O45"/>
    <mergeCell ref="C46:O46"/>
    <mergeCell ref="C47:O4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E21"/>
  <sheetViews>
    <sheetView workbookViewId="0">
      <selection activeCell="C9" sqref="C9"/>
    </sheetView>
  </sheetViews>
  <sheetFormatPr baseColWidth="10" defaultRowHeight="13.2"/>
  <cols>
    <col min="3" max="3" width="84.6640625" customWidth="1"/>
  </cols>
  <sheetData>
    <row r="4" spans="3:5">
      <c r="C4" s="1" t="s">
        <v>77</v>
      </c>
      <c r="E4" s="2" t="s">
        <v>58</v>
      </c>
    </row>
    <row r="5" spans="3:5" ht="22.8">
      <c r="C5" s="3" t="s">
        <v>98</v>
      </c>
      <c r="E5" s="3" t="s">
        <v>98</v>
      </c>
    </row>
    <row r="6" spans="3:5" ht="22.8">
      <c r="C6" s="3" t="s">
        <v>78</v>
      </c>
      <c r="E6" s="3">
        <v>2021</v>
      </c>
    </row>
    <row r="7" spans="3:5" ht="22.8">
      <c r="C7" s="3" t="s">
        <v>79</v>
      </c>
      <c r="E7" s="3">
        <v>2022</v>
      </c>
    </row>
    <row r="8" spans="3:5" ht="22.8">
      <c r="C8" s="3" t="s">
        <v>80</v>
      </c>
      <c r="E8" s="3">
        <v>2023</v>
      </c>
    </row>
    <row r="9" spans="3:5" ht="22.8">
      <c r="C9" s="3" t="s">
        <v>85</v>
      </c>
      <c r="E9" s="3">
        <v>2024</v>
      </c>
    </row>
    <row r="10" spans="3:5" ht="22.8">
      <c r="C10" s="3" t="s">
        <v>86</v>
      </c>
    </row>
    <row r="11" spans="3:5" ht="22.8">
      <c r="C11" s="3" t="s">
        <v>87</v>
      </c>
    </row>
    <row r="12" spans="3:5" ht="22.8">
      <c r="C12" s="3" t="s">
        <v>88</v>
      </c>
    </row>
    <row r="13" spans="3:5" ht="22.8">
      <c r="C13" s="3" t="s">
        <v>89</v>
      </c>
    </row>
    <row r="14" spans="3:5" ht="22.8">
      <c r="C14" s="3" t="s">
        <v>90</v>
      </c>
    </row>
    <row r="15" spans="3:5" ht="22.8">
      <c r="C15" s="3" t="s">
        <v>91</v>
      </c>
    </row>
    <row r="16" spans="3:5" ht="22.8">
      <c r="C16" s="3" t="s">
        <v>92</v>
      </c>
    </row>
    <row r="17" spans="3:3" ht="22.8">
      <c r="C17" s="3" t="s">
        <v>93</v>
      </c>
    </row>
    <row r="18" spans="3:3" ht="22.8">
      <c r="C18" s="3" t="s">
        <v>94</v>
      </c>
    </row>
    <row r="19" spans="3:3" ht="22.8">
      <c r="C19" s="3" t="s">
        <v>95</v>
      </c>
    </row>
    <row r="20" spans="3:3" ht="22.8">
      <c r="C20" s="3" t="s">
        <v>96</v>
      </c>
    </row>
    <row r="21" spans="3:3" ht="22.8">
      <c r="C21" s="3" t="s">
        <v>97</v>
      </c>
    </row>
  </sheetData>
  <sheetProtection algorithmName="SHA-512" hashValue="JZVjZCTFxUOKu3BxQlJm4D4at0Mw9YK2VVSi4MQAM3XcguU+Akb2+JwU+bihJ3iBg5xbod9z09hMvv9S3nr/Rw==" saltValue="PvAa+yCyusXcOQVTYjUeug==" spinCount="100000" sheet="1" objects="1" scenarios="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90AD3703BEE384EBDE52C6762598B1E" ma:contentTypeVersion="10" ma:contentTypeDescription="Crear nuevo documento." ma:contentTypeScope="" ma:versionID="c59dee36dc61005d89b06eb8305c8d1b">
  <xsd:schema xmlns:xsd="http://www.w3.org/2001/XMLSchema" xmlns:xs="http://www.w3.org/2001/XMLSchema" xmlns:p="http://schemas.microsoft.com/office/2006/metadata/properties" xmlns:ns2="cfce022b-6142-464e-b2cf-8119584d4f15" xmlns:ns3="cf72d479-8062-43ae-a2c5-e263bb3e8777" targetNamespace="http://schemas.microsoft.com/office/2006/metadata/properties" ma:root="true" ma:fieldsID="00fd9e7554b409d951492cb9b8057ad4" ns2:_="" ns3:_="">
    <xsd:import namespace="cfce022b-6142-464e-b2cf-8119584d4f15"/>
    <xsd:import namespace="cf72d479-8062-43ae-a2c5-e263bb3e87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ce022b-6142-464e-b2cf-8119584d4f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72d479-8062-43ae-a2c5-e263bb3e877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DCE0A-93A9-4BCC-8D76-0C61B4CCC641}">
  <ds:schemaRefs>
    <ds:schemaRef ds:uri="cfce022b-6142-464e-b2cf-8119584d4f15"/>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cf72d479-8062-43ae-a2c5-e263bb3e8777"/>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2D20A8B-C8FA-4629-BAA8-49B204FC3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ce022b-6142-464e-b2cf-8119584d4f15"/>
    <ds:schemaRef ds:uri="cf72d479-8062-43ae-a2c5-e263bb3e87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645369-99B2-4719-AF57-1EB1B7E0BC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vt:i4>
      </vt:variant>
    </vt:vector>
  </HeadingPairs>
  <TitlesOfParts>
    <vt:vector size="23" baseType="lpstr">
      <vt:lpstr>01-PL-09 POA (Pág 1 de 2)</vt:lpstr>
      <vt:lpstr>01-PL-09 POA (Pág 2 de 2)</vt:lpstr>
      <vt:lpstr>01-FR-03 POA INSTITUCIONAL</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LISTAS</vt:lpstr>
      <vt:lpstr>'01-PL-09 POA (Pág 1 de 2)'!Área_de_impresión</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2023-07-01T04:36:00Z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0x010100490AD3703BEE384EBDE52C6762598B1E</vt:lpwstr>
  </property>
</Properties>
</file>