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defaultThemeVersion="124226"/>
  <mc:AlternateContent xmlns:mc="http://schemas.openxmlformats.org/markup-compatibility/2006">
    <mc:Choice Requires="x15">
      <x15ac:absPath xmlns:x15ac="http://schemas.microsoft.com/office/spreadsheetml/2010/11/ac" url="C:\Mayis\0-ReprogPOAMayo\POA2020\"/>
    </mc:Choice>
  </mc:AlternateContent>
  <xr:revisionPtr revIDLastSave="0" documentId="13_ncr:1_{F4832285-F019-41C5-B50B-B5279B77DEA3}" xr6:coauthVersionLast="44" xr6:coauthVersionMax="44" xr10:uidLastSave="{00000000-0000-0000-0000-000000000000}"/>
  <bookViews>
    <workbookView xWindow="-120" yWindow="-120" windowWidth="20730" windowHeight="11160" tabRatio="735" firstSheet="14" activeTab="17" xr2:uid="{00000000-000D-0000-FFFF-FFFF00000000}"/>
  </bookViews>
  <sheets>
    <sheet name="Listas" sheetId="58" state="hidden" r:id="rId1"/>
    <sheet name="Rango en indicadores" sheetId="57" state="hidden" r:id="rId2"/>
    <sheet name="01 Direcc Estratégico POA 2020 " sheetId="39" r:id="rId3"/>
    <sheet name="02 G. Conoc Innovación POA 2020" sheetId="40" r:id="rId4"/>
    <sheet name="03 Direccionamient TIC POA 2020" sheetId="38" r:id="rId5"/>
    <sheet name="04 Comunicación Estrat POA 2020" sheetId="2" r:id="rId6"/>
    <sheet name="05 Prom Defen Derechos POA 2020" sheetId="41" r:id="rId7"/>
    <sheet name="06 Prev Ctrl Func Públ POA 2020" sheetId="43" r:id="rId8"/>
    <sheet name="07 Potestad Discip POA 2020" sheetId="44" r:id="rId9"/>
    <sheet name="08 Gestión Talento Hum POA 2020" sheetId="47" r:id="rId10"/>
    <sheet name="09 Gestión Admin POA 2020" sheetId="48" r:id="rId11"/>
    <sheet name="10 Gestión Financiera POA 2020" sheetId="49" r:id="rId12"/>
    <sheet name="11 Gestión Contractual POA 2020" sheetId="50" r:id="rId13"/>
    <sheet name="12 Gestión Documental POA 2020" sheetId="51" r:id="rId14"/>
    <sheet name="13 Gestión Jurídica POA 2020 " sheetId="52" r:id="rId15"/>
    <sheet name="14 Servicio al Usuario POA 2020" sheetId="53" r:id="rId16"/>
    <sheet name="15 Ctr Disc Interno POA 2020" sheetId="45" r:id="rId17"/>
    <sheet name="16 Evaluacion y Segto POA 2020" sheetId="54" r:id="rId18"/>
    <sheet name="INSTRUCTIVO PL (Pág 3 de 3)" sheetId="36" r:id="rId19"/>
    <sheet name="CONTROL CAMBIOS FR" sheetId="37" r:id="rId20"/>
  </sheets>
  <externalReferences>
    <externalReference r:id="rId21"/>
    <externalReference r:id="rId22"/>
  </externalReferences>
  <definedNames>
    <definedName name="_xlnm._FilterDatabase" localSheetId="5" hidden="1">'04 Comunicación Estrat POA 2020'!$B$9:$J$18</definedName>
    <definedName name="_xlnm._FilterDatabase" localSheetId="1" hidden="1">'Rango en indicadores'!$B$4:$N$112</definedName>
    <definedName name="_xlnm.Print_Area" localSheetId="5">'04 Comunicación Estrat POA 2020'!$A$1:$AT$19</definedName>
    <definedName name="MATAS1">[1]Hoja1!$B$3:$B$16</definedName>
    <definedName name="METAS">[2]Hoja1!$B$3:$B$16</definedName>
    <definedName name="OBJE">#REF!</definedName>
    <definedName name="OBJETIVO">[2]Hoja1!$A$3:$A$8</definedName>
    <definedName name="Objetivos">#REF!</definedName>
    <definedName name="_xlnm.Print_Titles" localSheetId="5">'04 Comunicación Estrat POA 2020'!$9:$9</definedName>
    <definedName name="_xlnm.Print_Titles" localSheetId="18">'INSTRUCTIVO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19" i="54" l="1"/>
  <c r="AO19" i="54"/>
  <c r="AM16" i="45" l="1"/>
  <c r="AK16" i="45"/>
  <c r="AI16" i="45"/>
  <c r="AE16" i="45"/>
  <c r="AC16" i="45"/>
  <c r="AA16" i="45"/>
  <c r="AI29" i="41" l="1"/>
  <c r="AK29" i="41" s="1"/>
  <c r="AA29" i="41"/>
  <c r="AC29" i="41" s="1"/>
  <c r="AE29" i="41" s="1"/>
  <c r="W29" i="41"/>
  <c r="W19" i="41"/>
  <c r="Y17" i="2" l="1"/>
  <c r="Y16" i="2"/>
  <c r="Y15" i="2"/>
  <c r="Y14" i="2"/>
  <c r="AO17" i="2"/>
  <c r="AO16" i="2"/>
  <c r="AO15" i="2"/>
  <c r="AO14" i="2"/>
  <c r="AG17" i="2"/>
  <c r="AG16" i="2"/>
  <c r="AG15" i="2"/>
  <c r="AG14" i="2"/>
  <c r="AO13" i="2"/>
  <c r="AG13" i="2"/>
  <c r="Y13" i="2"/>
  <c r="M112" i="57" l="1"/>
  <c r="L112" i="57"/>
  <c r="K112" i="57"/>
  <c r="J112" i="57"/>
  <c r="I112" i="57"/>
  <c r="M111" i="57"/>
  <c r="L111" i="57"/>
  <c r="K111" i="57"/>
  <c r="J111" i="57"/>
  <c r="I111" i="57"/>
  <c r="M110" i="57"/>
  <c r="L110" i="57"/>
  <c r="K110" i="57"/>
  <c r="J110" i="57"/>
  <c r="I110" i="57"/>
  <c r="M109" i="57"/>
  <c r="L109" i="57"/>
  <c r="K109" i="57"/>
  <c r="J109" i="57"/>
  <c r="I109" i="57"/>
  <c r="M108" i="57"/>
  <c r="L108" i="57"/>
  <c r="K108" i="57"/>
  <c r="J108" i="57"/>
  <c r="I108" i="57"/>
  <c r="M107" i="57"/>
  <c r="L107" i="57"/>
  <c r="K107" i="57"/>
  <c r="J107" i="57"/>
  <c r="I107" i="57"/>
  <c r="M106" i="57"/>
  <c r="L106" i="57"/>
  <c r="K106" i="57"/>
  <c r="J106" i="57"/>
  <c r="I106" i="57"/>
  <c r="M105" i="57"/>
  <c r="L105" i="57"/>
  <c r="K105" i="57"/>
  <c r="J105" i="57"/>
  <c r="I105" i="57"/>
  <c r="M104" i="57"/>
  <c r="L104" i="57"/>
  <c r="K104" i="57"/>
  <c r="J104" i="57"/>
  <c r="I104" i="57"/>
  <c r="M103" i="57"/>
  <c r="L103" i="57"/>
  <c r="K103" i="57"/>
  <c r="J103" i="57"/>
  <c r="I103" i="57"/>
  <c r="M102" i="57" l="1"/>
  <c r="L102" i="57"/>
  <c r="K102" i="57"/>
  <c r="J102" i="57"/>
  <c r="I102" i="57"/>
  <c r="M101" i="57"/>
  <c r="L101" i="57"/>
  <c r="K101" i="57"/>
  <c r="J101" i="57"/>
  <c r="I101" i="57"/>
  <c r="M100" i="57"/>
  <c r="L100" i="57"/>
  <c r="K100" i="57"/>
  <c r="J100" i="57"/>
  <c r="I100" i="57"/>
  <c r="M99" i="57"/>
  <c r="L99" i="57"/>
  <c r="K99" i="57"/>
  <c r="J99" i="57"/>
  <c r="I99" i="57"/>
  <c r="M98" i="57"/>
  <c r="L98" i="57"/>
  <c r="K98" i="57"/>
  <c r="J98" i="57"/>
  <c r="I98" i="57"/>
  <c r="M97" i="57"/>
  <c r="L97" i="57"/>
  <c r="K97" i="57"/>
  <c r="J97" i="57"/>
  <c r="I97" i="57"/>
  <c r="M96" i="57"/>
  <c r="L96" i="57"/>
  <c r="K96" i="57"/>
  <c r="J96" i="57"/>
  <c r="I96" i="57"/>
  <c r="M95" i="57"/>
  <c r="L95" i="57"/>
  <c r="K95" i="57"/>
  <c r="J95" i="57"/>
  <c r="I95" i="57"/>
  <c r="M94" i="57"/>
  <c r="L94" i="57"/>
  <c r="K94" i="57"/>
  <c r="J94" i="57"/>
  <c r="I94" i="57"/>
  <c r="M93" i="57"/>
  <c r="L93" i="57"/>
  <c r="K93" i="57"/>
  <c r="J93" i="57"/>
  <c r="I93" i="57"/>
  <c r="M92" i="57"/>
  <c r="L92" i="57"/>
  <c r="K92" i="57"/>
  <c r="J92" i="57"/>
  <c r="I92" i="57"/>
  <c r="M91" i="57"/>
  <c r="L91" i="57"/>
  <c r="K91" i="57"/>
  <c r="J91" i="57"/>
  <c r="I91" i="57"/>
  <c r="M90" i="57"/>
  <c r="L90" i="57"/>
  <c r="K90" i="57"/>
  <c r="J90" i="57"/>
  <c r="I90" i="57"/>
  <c r="M89" i="57"/>
  <c r="L89" i="57"/>
  <c r="K89" i="57"/>
  <c r="J89" i="57"/>
  <c r="I89" i="57"/>
  <c r="M88" i="57"/>
  <c r="L88" i="57"/>
  <c r="K88" i="57"/>
  <c r="J88" i="57"/>
  <c r="I88" i="57"/>
  <c r="M87" i="57"/>
  <c r="L87" i="57"/>
  <c r="K87" i="57"/>
  <c r="J87" i="57"/>
  <c r="I87" i="57"/>
  <c r="M86" i="57"/>
  <c r="L86" i="57"/>
  <c r="K86" i="57"/>
  <c r="J86" i="57"/>
  <c r="I86" i="57"/>
  <c r="M85" i="57"/>
  <c r="L85" i="57"/>
  <c r="K85" i="57"/>
  <c r="J85" i="57"/>
  <c r="I85" i="57"/>
  <c r="M84" i="57"/>
  <c r="L84" i="57"/>
  <c r="K84" i="57"/>
  <c r="J84" i="57"/>
  <c r="I84" i="57"/>
  <c r="M83" i="57"/>
  <c r="L83" i="57"/>
  <c r="K83" i="57"/>
  <c r="J83" i="57"/>
  <c r="I83" i="57"/>
  <c r="M82" i="57"/>
  <c r="L82" i="57"/>
  <c r="K82" i="57"/>
  <c r="J82" i="57"/>
  <c r="I82" i="57"/>
  <c r="M81" i="57"/>
  <c r="L81" i="57"/>
  <c r="K81" i="57"/>
  <c r="J81" i="57"/>
  <c r="I81" i="57"/>
  <c r="M80" i="57"/>
  <c r="L80" i="57"/>
  <c r="K80" i="57"/>
  <c r="J80" i="57"/>
  <c r="I80" i="57"/>
  <c r="M79" i="57"/>
  <c r="L79" i="57"/>
  <c r="K79" i="57"/>
  <c r="J79" i="57"/>
  <c r="I79" i="57"/>
  <c r="M78" i="57"/>
  <c r="L78" i="57"/>
  <c r="K78" i="57"/>
  <c r="J78" i="57"/>
  <c r="I78" i="57"/>
  <c r="M77" i="57"/>
  <c r="L77" i="57"/>
  <c r="K77" i="57"/>
  <c r="J77" i="57"/>
  <c r="I77" i="57"/>
  <c r="M76" i="57"/>
  <c r="L76" i="57"/>
  <c r="K76" i="57"/>
  <c r="J76" i="57"/>
  <c r="I76" i="57"/>
  <c r="M75" i="57"/>
  <c r="L75" i="57"/>
  <c r="K75" i="57"/>
  <c r="J75" i="57"/>
  <c r="I75" i="57"/>
  <c r="M74" i="57"/>
  <c r="L74" i="57"/>
  <c r="K74" i="57"/>
  <c r="J74" i="57"/>
  <c r="I74" i="57"/>
  <c r="M73" i="57"/>
  <c r="L73" i="57"/>
  <c r="K73" i="57"/>
  <c r="J73" i="57"/>
  <c r="I73" i="57"/>
  <c r="M72" i="57"/>
  <c r="L72" i="57"/>
  <c r="K72" i="57"/>
  <c r="J72" i="57"/>
  <c r="I72" i="57"/>
  <c r="M71" i="57"/>
  <c r="L71" i="57"/>
  <c r="K71" i="57"/>
  <c r="J71" i="57"/>
  <c r="I71" i="57"/>
  <c r="M70" i="57"/>
  <c r="L70" i="57"/>
  <c r="K70" i="57"/>
  <c r="J70" i="57"/>
  <c r="I70" i="57"/>
  <c r="M69" i="57"/>
  <c r="L69" i="57"/>
  <c r="K69" i="57"/>
  <c r="J69" i="57"/>
  <c r="I69" i="57"/>
  <c r="M68" i="57"/>
  <c r="L68" i="57"/>
  <c r="K68" i="57"/>
  <c r="J68" i="57"/>
  <c r="I68" i="57"/>
  <c r="M67" i="57"/>
  <c r="L67" i="57"/>
  <c r="K67" i="57"/>
  <c r="J67" i="57"/>
  <c r="I67" i="57"/>
  <c r="M66" i="57"/>
  <c r="L66" i="57"/>
  <c r="K66" i="57"/>
  <c r="J66" i="57"/>
  <c r="I66" i="57"/>
  <c r="M65" i="57"/>
  <c r="L65" i="57"/>
  <c r="K65" i="57"/>
  <c r="J65" i="57"/>
  <c r="I65" i="57"/>
  <c r="M64" i="57"/>
  <c r="L64" i="57"/>
  <c r="K64" i="57"/>
  <c r="J64" i="57"/>
  <c r="I64" i="57"/>
  <c r="M63" i="57"/>
  <c r="L63" i="57"/>
  <c r="K63" i="57"/>
  <c r="J63" i="57"/>
  <c r="I63" i="57"/>
  <c r="M62" i="57"/>
  <c r="L62" i="57"/>
  <c r="K62" i="57"/>
  <c r="J62" i="57"/>
  <c r="I62" i="57"/>
  <c r="M61" i="57"/>
  <c r="L61" i="57"/>
  <c r="K61" i="57"/>
  <c r="J61" i="57"/>
  <c r="I61" i="57"/>
  <c r="M60" i="57"/>
  <c r="L60" i="57"/>
  <c r="K60" i="57"/>
  <c r="J60" i="57"/>
  <c r="I60" i="57"/>
  <c r="M59" i="57"/>
  <c r="L59" i="57"/>
  <c r="K59" i="57"/>
  <c r="J59" i="57"/>
  <c r="I59" i="57"/>
  <c r="M58" i="57"/>
  <c r="L58" i="57"/>
  <c r="K58" i="57"/>
  <c r="J58" i="57"/>
  <c r="I58" i="57"/>
  <c r="M57" i="57"/>
  <c r="L57" i="57"/>
  <c r="K57" i="57"/>
  <c r="J57" i="57"/>
  <c r="I57" i="57"/>
  <c r="M56" i="57"/>
  <c r="L56" i="57"/>
  <c r="K56" i="57"/>
  <c r="J56" i="57"/>
  <c r="I56" i="57"/>
  <c r="M55" i="57"/>
  <c r="L55" i="57"/>
  <c r="K55" i="57"/>
  <c r="J55" i="57"/>
  <c r="I55" i="57"/>
  <c r="M54" i="57"/>
  <c r="L54" i="57"/>
  <c r="K54" i="57"/>
  <c r="J54" i="57"/>
  <c r="I54" i="57"/>
  <c r="M53" i="57"/>
  <c r="L53" i="57"/>
  <c r="K53" i="57"/>
  <c r="J53" i="57"/>
  <c r="I53" i="57"/>
  <c r="M52" i="57"/>
  <c r="L52" i="57"/>
  <c r="K52" i="57"/>
  <c r="J52" i="57"/>
  <c r="I52" i="57"/>
  <c r="M51" i="57"/>
  <c r="L51" i="57"/>
  <c r="K51" i="57"/>
  <c r="J51" i="57"/>
  <c r="I51" i="57"/>
  <c r="M50" i="57"/>
  <c r="L50" i="57"/>
  <c r="K50" i="57"/>
  <c r="J50" i="57"/>
  <c r="I50" i="57"/>
  <c r="M49" i="57"/>
  <c r="L49" i="57"/>
  <c r="K49" i="57"/>
  <c r="J49" i="57"/>
  <c r="I49" i="57"/>
  <c r="M48" i="57"/>
  <c r="L48" i="57"/>
  <c r="K48" i="57"/>
  <c r="J48" i="57"/>
  <c r="I48" i="57"/>
  <c r="M47" i="57"/>
  <c r="L47" i="57"/>
  <c r="K47" i="57"/>
  <c r="J47" i="57"/>
  <c r="I47" i="57"/>
  <c r="M46" i="57"/>
  <c r="L46" i="57"/>
  <c r="K46" i="57"/>
  <c r="J46" i="57"/>
  <c r="I46" i="57"/>
  <c r="M45" i="57"/>
  <c r="L45" i="57"/>
  <c r="K45" i="57"/>
  <c r="J45" i="57"/>
  <c r="I45" i="57"/>
  <c r="M44" i="57"/>
  <c r="L44" i="57"/>
  <c r="K44" i="57"/>
  <c r="J44" i="57"/>
  <c r="I44" i="57"/>
  <c r="M43" i="57"/>
  <c r="L43" i="57"/>
  <c r="K43" i="57"/>
  <c r="J43" i="57"/>
  <c r="I43" i="57"/>
  <c r="M42" i="57"/>
  <c r="L42" i="57"/>
  <c r="K42" i="57"/>
  <c r="J42" i="57"/>
  <c r="I42" i="57"/>
  <c r="M41" i="57"/>
  <c r="L41" i="57"/>
  <c r="K41" i="57"/>
  <c r="J41" i="57"/>
  <c r="I41" i="57"/>
  <c r="M40" i="57"/>
  <c r="L40" i="57"/>
  <c r="K40" i="57"/>
  <c r="J40" i="57"/>
  <c r="I40" i="57"/>
  <c r="M39" i="57"/>
  <c r="L39" i="57"/>
  <c r="K39" i="57"/>
  <c r="J39" i="57"/>
  <c r="I39" i="57"/>
  <c r="M38" i="57"/>
  <c r="L38" i="57"/>
  <c r="K38" i="57"/>
  <c r="J38" i="57"/>
  <c r="I38" i="57"/>
  <c r="M37" i="57"/>
  <c r="L37" i="57"/>
  <c r="K37" i="57"/>
  <c r="J37" i="57"/>
  <c r="I37" i="57"/>
  <c r="M36" i="57"/>
  <c r="L36" i="57"/>
  <c r="K36" i="57"/>
  <c r="J36" i="57"/>
  <c r="I36" i="57"/>
  <c r="M35" i="57"/>
  <c r="L35" i="57"/>
  <c r="K35" i="57"/>
  <c r="J35" i="57"/>
  <c r="I35" i="57"/>
  <c r="M34" i="57"/>
  <c r="L34" i="57"/>
  <c r="K34" i="57"/>
  <c r="J34" i="57"/>
  <c r="I34" i="57"/>
  <c r="M33" i="57"/>
  <c r="L33" i="57"/>
  <c r="K33" i="57"/>
  <c r="J33" i="57"/>
  <c r="I33" i="57"/>
  <c r="M32" i="57"/>
  <c r="L32" i="57"/>
  <c r="K32" i="57"/>
  <c r="J32" i="57"/>
  <c r="I32" i="57"/>
  <c r="M31" i="57"/>
  <c r="L31" i="57"/>
  <c r="K31" i="57"/>
  <c r="J31" i="57"/>
  <c r="I31" i="57"/>
  <c r="M30" i="57"/>
  <c r="L30" i="57"/>
  <c r="K30" i="57"/>
  <c r="J30" i="57"/>
  <c r="I30" i="57"/>
  <c r="M29" i="57"/>
  <c r="L29" i="57"/>
  <c r="K29" i="57"/>
  <c r="J29" i="57"/>
  <c r="I29" i="57"/>
  <c r="M28" i="57"/>
  <c r="L28" i="57"/>
  <c r="K28" i="57"/>
  <c r="J28" i="57"/>
  <c r="I28" i="57"/>
  <c r="M27" i="57"/>
  <c r="L27" i="57"/>
  <c r="K27" i="57"/>
  <c r="J27" i="57"/>
  <c r="I27" i="57"/>
  <c r="M26" i="57"/>
  <c r="L26" i="57"/>
  <c r="K26" i="57"/>
  <c r="J26" i="57"/>
  <c r="I26" i="57"/>
  <c r="M25" i="57"/>
  <c r="L25" i="57"/>
  <c r="K25" i="57"/>
  <c r="J25" i="57"/>
  <c r="I25" i="57"/>
  <c r="M24" i="57"/>
  <c r="L24" i="57"/>
  <c r="K24" i="57"/>
  <c r="J24" i="57"/>
  <c r="I24" i="57"/>
  <c r="M23" i="57"/>
  <c r="L23" i="57"/>
  <c r="K23" i="57"/>
  <c r="J23" i="57"/>
  <c r="I23" i="57"/>
  <c r="M22" i="57"/>
  <c r="L22" i="57"/>
  <c r="K22" i="57"/>
  <c r="J22" i="57"/>
  <c r="I22" i="57"/>
  <c r="M21" i="57"/>
  <c r="L21" i="57"/>
  <c r="K21" i="57"/>
  <c r="J21" i="57"/>
  <c r="I21" i="57"/>
  <c r="M20" i="57"/>
  <c r="L20" i="57"/>
  <c r="K20" i="57"/>
  <c r="J20" i="57"/>
  <c r="I20" i="57"/>
  <c r="M19" i="57"/>
  <c r="L19" i="57"/>
  <c r="K19" i="57"/>
  <c r="J19" i="57"/>
  <c r="I19" i="57"/>
  <c r="M18" i="57"/>
  <c r="L18" i="57"/>
  <c r="K18" i="57"/>
  <c r="J18" i="57"/>
  <c r="I18" i="57"/>
  <c r="M17" i="57"/>
  <c r="L17" i="57"/>
  <c r="K17" i="57"/>
  <c r="J17" i="57"/>
  <c r="I17" i="57"/>
  <c r="M16" i="57"/>
  <c r="L16" i="57"/>
  <c r="K16" i="57"/>
  <c r="J16" i="57"/>
  <c r="I16" i="57"/>
  <c r="M15" i="57"/>
  <c r="L15" i="57"/>
  <c r="K15" i="57"/>
  <c r="J15" i="57"/>
  <c r="I15" i="57"/>
  <c r="M14" i="57"/>
  <c r="L14" i="57"/>
  <c r="K14" i="57"/>
  <c r="J14" i="57"/>
  <c r="I14" i="57"/>
  <c r="M13" i="57"/>
  <c r="L13" i="57"/>
  <c r="K13" i="57"/>
  <c r="J13" i="57"/>
  <c r="I13" i="57"/>
  <c r="M12" i="57"/>
  <c r="L12" i="57"/>
  <c r="K12" i="57"/>
  <c r="J12" i="57"/>
  <c r="I12" i="57"/>
  <c r="M11" i="57"/>
  <c r="L11" i="57"/>
  <c r="K11" i="57"/>
  <c r="J11" i="57"/>
  <c r="I11" i="57"/>
  <c r="M10" i="57"/>
  <c r="L10" i="57"/>
  <c r="K10" i="57"/>
  <c r="J10" i="57"/>
  <c r="I10" i="57"/>
  <c r="M9" i="57"/>
  <c r="L9" i="57"/>
  <c r="K9" i="57"/>
  <c r="J9" i="57"/>
  <c r="I9" i="57"/>
  <c r="M8" i="57"/>
  <c r="L8" i="57"/>
  <c r="K8" i="57"/>
  <c r="J8" i="57"/>
  <c r="I8" i="57"/>
  <c r="M7" i="57"/>
  <c r="L7" i="57"/>
  <c r="K7" i="57"/>
  <c r="J7" i="57"/>
  <c r="I7" i="57"/>
  <c r="M5" i="57"/>
  <c r="L5" i="57"/>
  <c r="K5" i="57"/>
  <c r="J5" i="57"/>
  <c r="I5" i="57"/>
  <c r="L6" i="57"/>
  <c r="K6" i="57"/>
  <c r="J6" i="57"/>
  <c r="I6" i="57"/>
  <c r="M6" i="57"/>
  <c r="E46" i="57" l="1"/>
  <c r="E39" i="57"/>
  <c r="E40" i="57"/>
  <c r="E41" i="57"/>
  <c r="E42" i="57"/>
  <c r="E43" i="57"/>
  <c r="E44" i="57"/>
  <c r="E45" i="57"/>
  <c r="E36" i="57"/>
  <c r="E37" i="57"/>
  <c r="E38" i="57"/>
  <c r="E26" i="57"/>
  <c r="E27" i="57"/>
  <c r="E28" i="57"/>
  <c r="E29" i="57"/>
  <c r="E30" i="57"/>
  <c r="E31" i="57"/>
  <c r="E32" i="57"/>
  <c r="E33" i="57"/>
  <c r="E34" i="57"/>
  <c r="E35" i="57"/>
  <c r="E25" i="57"/>
  <c r="E96" i="57"/>
  <c r="E97" i="57"/>
  <c r="E98" i="57"/>
  <c r="E99" i="57"/>
  <c r="E100" i="57"/>
  <c r="E101" i="57"/>
  <c r="E102" i="57"/>
  <c r="E95" i="57"/>
  <c r="E92" i="57"/>
  <c r="E93" i="57"/>
  <c r="E94" i="57"/>
  <c r="E91" i="57"/>
  <c r="E89" i="57"/>
  <c r="E90" i="57"/>
  <c r="E88" i="57"/>
  <c r="E84" i="57"/>
  <c r="E85" i="57"/>
  <c r="E86" i="57"/>
  <c r="E87" i="57"/>
  <c r="E83" i="57"/>
  <c r="E80" i="57"/>
  <c r="E81" i="57"/>
  <c r="E82" i="57"/>
  <c r="E79" i="57"/>
  <c r="E78" i="57"/>
  <c r="E77" i="57"/>
  <c r="E76" i="57"/>
  <c r="E71" i="57" l="1"/>
  <c r="E72" i="57"/>
  <c r="E73" i="57"/>
  <c r="E74" i="57"/>
  <c r="E75" i="57"/>
  <c r="E70" i="57"/>
  <c r="E67" i="57"/>
  <c r="E68" i="57"/>
  <c r="E69" i="57"/>
  <c r="E62" i="57"/>
  <c r="E63" i="57"/>
  <c r="E64" i="57"/>
  <c r="E65" i="57"/>
  <c r="E66" i="57"/>
  <c r="E58" i="57"/>
  <c r="E59" i="57"/>
  <c r="E60" i="57"/>
  <c r="E61" i="57"/>
  <c r="E57" i="57"/>
  <c r="E54" i="57"/>
  <c r="E55" i="57"/>
  <c r="E56" i="57"/>
  <c r="E53" i="57"/>
  <c r="E48" i="57"/>
  <c r="E49" i="57"/>
  <c r="E50" i="57"/>
  <c r="E51" i="57"/>
  <c r="E52" i="57"/>
  <c r="E47" i="57"/>
  <c r="E21" i="57"/>
  <c r="E22" i="57"/>
  <c r="E23" i="57"/>
  <c r="E24" i="57"/>
  <c r="E20" i="57"/>
  <c r="E15" i="57"/>
  <c r="E16" i="57"/>
  <c r="E17" i="57"/>
  <c r="E18" i="57"/>
  <c r="E19" i="57"/>
  <c r="E14" i="57"/>
  <c r="E12" i="57"/>
  <c r="E13" i="57"/>
  <c r="E11" i="57"/>
  <c r="E6" i="57"/>
  <c r="E7" i="57"/>
  <c r="E8" i="57"/>
  <c r="E9" i="57"/>
  <c r="E10" i="57"/>
  <c r="E5" i="57"/>
  <c r="AP14" i="54" l="1"/>
  <c r="AH14" i="54"/>
  <c r="Z14" i="54"/>
  <c r="R14" i="54"/>
  <c r="AP23" i="47" l="1"/>
  <c r="AP22" i="47"/>
  <c r="AP21" i="47"/>
  <c r="AP20" i="47"/>
  <c r="AP19" i="47"/>
  <c r="AH23" i="47"/>
  <c r="AH22" i="47"/>
  <c r="AH21" i="47"/>
  <c r="AH20" i="47"/>
  <c r="AH19" i="47"/>
  <c r="AO25" i="43" l="1"/>
  <c r="Q25" i="43"/>
  <c r="AQ25" i="43" l="1"/>
  <c r="AR25" i="43" l="1"/>
  <c r="B6" i="57" l="1"/>
  <c r="B7" i="57" s="1"/>
  <c r="B8" i="57" s="1"/>
  <c r="B9" i="57" s="1"/>
  <c r="B10" i="57" s="1"/>
  <c r="B11" i="57" s="1"/>
  <c r="B12" i="57" s="1"/>
  <c r="B13" i="57" s="1"/>
  <c r="B14" i="57" s="1"/>
  <c r="B15" i="57" s="1"/>
  <c r="B16" i="57" s="1"/>
  <c r="B17" i="57" s="1"/>
  <c r="B18" i="57" s="1"/>
  <c r="B19" i="57" s="1"/>
  <c r="B20" i="57" s="1"/>
  <c r="B21" i="57" s="1"/>
  <c r="B22" i="57" s="1"/>
  <c r="B23" i="57" s="1"/>
  <c r="B24" i="57" s="1"/>
  <c r="B25" i="57" l="1"/>
  <c r="B26" i="57" s="1"/>
  <c r="B27" i="57" s="1"/>
  <c r="B30" i="57" s="1"/>
  <c r="B34"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B69" i="57" s="1"/>
  <c r="B70" i="57" s="1"/>
  <c r="B71" i="57" s="1"/>
  <c r="B72" i="57" s="1"/>
  <c r="B73" i="57" s="1"/>
  <c r="B74" i="57" s="1"/>
  <c r="B75" i="57" s="1"/>
  <c r="B76" i="57" s="1"/>
  <c r="B77" i="57" s="1"/>
  <c r="B78" i="57" s="1"/>
  <c r="B79" i="57" s="1"/>
  <c r="B80" i="57" s="1"/>
  <c r="B81" i="57" s="1"/>
  <c r="B82" i="57" s="1"/>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B110" i="57" s="1"/>
  <c r="B111" i="57" s="1"/>
  <c r="B112" i="57" s="1"/>
  <c r="AH14" i="40" l="1"/>
  <c r="AH13" i="40"/>
  <c r="AH15" i="40"/>
  <c r="AG15" i="40"/>
  <c r="R14" i="40"/>
  <c r="R13" i="40"/>
  <c r="AP26" i="43"/>
  <c r="AO26" i="43"/>
  <c r="AH26" i="43"/>
  <c r="AG26" i="43"/>
  <c r="Z26" i="43"/>
  <c r="Y26" i="43"/>
  <c r="R26" i="43"/>
  <c r="Q26" i="43"/>
  <c r="R25" i="43"/>
  <c r="AP24" i="43"/>
  <c r="AO24" i="43"/>
  <c r="AH24" i="43"/>
  <c r="AG24" i="43"/>
  <c r="Z24" i="43"/>
  <c r="Y24" i="43"/>
  <c r="R24" i="43"/>
  <c r="Q24" i="43"/>
  <c r="AP20" i="41"/>
  <c r="AO20" i="41"/>
  <c r="AH20" i="41"/>
  <c r="AG20" i="41"/>
  <c r="Z20" i="41"/>
  <c r="Y20" i="41"/>
  <c r="R20" i="41"/>
  <c r="Q20" i="41"/>
  <c r="AP16" i="41"/>
  <c r="AO16" i="41"/>
  <c r="AH16" i="41"/>
  <c r="AG16" i="41"/>
  <c r="Z16" i="41"/>
  <c r="Y16" i="41"/>
  <c r="R16" i="41"/>
  <c r="Q16" i="41"/>
  <c r="AO18" i="39"/>
  <c r="AG18" i="39"/>
  <c r="Y18" i="39"/>
  <c r="Q18" i="39"/>
  <c r="AP16" i="39"/>
  <c r="AO16" i="39"/>
  <c r="AH16" i="39"/>
  <c r="AG16" i="39"/>
  <c r="Z16" i="39"/>
  <c r="Y16" i="39"/>
  <c r="AQ16" i="39" s="1"/>
  <c r="R16" i="39"/>
  <c r="Q16" i="39"/>
  <c r="R15" i="39"/>
  <c r="Q15" i="39"/>
  <c r="Z15" i="39"/>
  <c r="Y15" i="39"/>
  <c r="AH15" i="39"/>
  <c r="AG15" i="39"/>
  <c r="AP15" i="39"/>
  <c r="AO15" i="39"/>
  <c r="AQ15" i="39"/>
  <c r="AP15" i="53"/>
  <c r="AO15" i="53"/>
  <c r="AH15" i="53"/>
  <c r="AG15" i="53"/>
  <c r="Z15" i="53"/>
  <c r="Y15" i="53"/>
  <c r="R15" i="53"/>
  <c r="Q15" i="53"/>
  <c r="AP14" i="53"/>
  <c r="AO14" i="53"/>
  <c r="AH14" i="53"/>
  <c r="AG14" i="53"/>
  <c r="Z14" i="53"/>
  <c r="Y14" i="53"/>
  <c r="R14" i="53"/>
  <c r="Q14" i="53"/>
  <c r="AP13" i="53"/>
  <c r="AO13" i="53"/>
  <c r="AH13" i="53"/>
  <c r="AG13" i="53"/>
  <c r="Z13" i="53"/>
  <c r="Y13" i="53"/>
  <c r="R13" i="53"/>
  <c r="Q13" i="53"/>
  <c r="AP16" i="40"/>
  <c r="AO16" i="40"/>
  <c r="AH16" i="40"/>
  <c r="AG16" i="40"/>
  <c r="Z16" i="40"/>
  <c r="Y16" i="40"/>
  <c r="R16" i="40"/>
  <c r="AR16" i="40" s="1"/>
  <c r="Q16" i="40"/>
  <c r="AP15" i="40"/>
  <c r="AO15" i="40"/>
  <c r="Z15" i="40"/>
  <c r="Y15" i="40"/>
  <c r="R15" i="40"/>
  <c r="Q15" i="40"/>
  <c r="AP14" i="40"/>
  <c r="AO14" i="40"/>
  <c r="AG14" i="40"/>
  <c r="Y14" i="40"/>
  <c r="Q14" i="40"/>
  <c r="AP13" i="40"/>
  <c r="AO13" i="40"/>
  <c r="AG13" i="40"/>
  <c r="Z13" i="40"/>
  <c r="Y13" i="40"/>
  <c r="Q13" i="40"/>
  <c r="AP17" i="39"/>
  <c r="AO17" i="39"/>
  <c r="AH17" i="39"/>
  <c r="AG17" i="39"/>
  <c r="Z17" i="39"/>
  <c r="Y17" i="39"/>
  <c r="R17" i="39"/>
  <c r="Q17" i="39"/>
  <c r="AP14" i="39"/>
  <c r="AO14" i="39"/>
  <c r="AH14" i="39"/>
  <c r="AG14" i="39"/>
  <c r="Z14" i="39"/>
  <c r="Y14" i="39"/>
  <c r="R14" i="39"/>
  <c r="Q14" i="39"/>
  <c r="AP13" i="39"/>
  <c r="AO13" i="39"/>
  <c r="AH13" i="39"/>
  <c r="AG13" i="39"/>
  <c r="Z13" i="39"/>
  <c r="Y13" i="39"/>
  <c r="R13" i="39"/>
  <c r="Q13" i="39"/>
  <c r="AO18" i="38"/>
  <c r="AO17" i="38"/>
  <c r="AG18" i="38"/>
  <c r="AG17" i="38"/>
  <c r="Y18" i="38"/>
  <c r="Y17" i="38"/>
  <c r="Q18" i="38"/>
  <c r="Q17" i="38"/>
  <c r="AP16" i="38"/>
  <c r="AO16" i="38"/>
  <c r="AH16" i="38"/>
  <c r="AG16" i="38"/>
  <c r="Z16" i="38"/>
  <c r="Y16" i="38"/>
  <c r="R16" i="38"/>
  <c r="Q16" i="38"/>
  <c r="AP15" i="38"/>
  <c r="AO15" i="38"/>
  <c r="AH15" i="38"/>
  <c r="AG15" i="38"/>
  <c r="Z15" i="38"/>
  <c r="Y15" i="38"/>
  <c r="R15" i="38"/>
  <c r="Q15" i="38"/>
  <c r="AP14" i="38"/>
  <c r="AO14" i="38"/>
  <c r="AH14" i="38"/>
  <c r="AG14" i="38"/>
  <c r="Z14" i="38"/>
  <c r="Y14" i="38"/>
  <c r="R14" i="38"/>
  <c r="Q14" i="38"/>
  <c r="AP13" i="38"/>
  <c r="AO13" i="38"/>
  <c r="AH13" i="38"/>
  <c r="AG13" i="38"/>
  <c r="Z13" i="38"/>
  <c r="Y13" i="38"/>
  <c r="R13" i="38"/>
  <c r="Q13" i="38"/>
  <c r="AQ15" i="38"/>
  <c r="AR14" i="54"/>
  <c r="AQ14" i="54"/>
  <c r="AP23" i="54"/>
  <c r="AO23" i="54"/>
  <c r="AH23" i="54"/>
  <c r="AG23" i="54"/>
  <c r="Z23" i="54"/>
  <c r="Y23" i="54"/>
  <c r="R23" i="54"/>
  <c r="Q23" i="54"/>
  <c r="AQ23" i="54" s="1"/>
  <c r="AP22" i="54"/>
  <c r="AO22" i="54"/>
  <c r="AH22" i="54"/>
  <c r="AG22" i="54"/>
  <c r="Z22" i="54"/>
  <c r="Y22" i="54"/>
  <c r="R22" i="54"/>
  <c r="Q22" i="54"/>
  <c r="AQ22" i="54" s="1"/>
  <c r="AP21" i="54"/>
  <c r="AO21" i="54"/>
  <c r="AH21" i="54"/>
  <c r="AG21" i="54"/>
  <c r="Z21" i="54"/>
  <c r="Y21" i="54"/>
  <c r="R21" i="54"/>
  <c r="Q21" i="54"/>
  <c r="AP20" i="54"/>
  <c r="AO20" i="54"/>
  <c r="AH20" i="54"/>
  <c r="AG20" i="54"/>
  <c r="Z20" i="54"/>
  <c r="Y20" i="54"/>
  <c r="R20" i="54"/>
  <c r="Q20" i="54"/>
  <c r="AH19" i="54"/>
  <c r="AG19" i="54"/>
  <c r="Z19" i="54"/>
  <c r="Y19" i="54"/>
  <c r="R19" i="54"/>
  <c r="Q19" i="54"/>
  <c r="AQ19" i="54"/>
  <c r="AP18" i="54"/>
  <c r="AO18" i="54"/>
  <c r="AH18" i="54"/>
  <c r="AG18" i="54"/>
  <c r="Z18" i="54"/>
  <c r="Y18" i="54"/>
  <c r="R18" i="54"/>
  <c r="Q18" i="54"/>
  <c r="AP17" i="54"/>
  <c r="AH17" i="54"/>
  <c r="AG17" i="54"/>
  <c r="Z17" i="54"/>
  <c r="Y17" i="54"/>
  <c r="AQ17" i="54" s="1"/>
  <c r="R17" i="54"/>
  <c r="AP16" i="54"/>
  <c r="AH16" i="54"/>
  <c r="AG16" i="54"/>
  <c r="Z16" i="54"/>
  <c r="Y16" i="54"/>
  <c r="R16" i="54"/>
  <c r="Q16" i="54"/>
  <c r="AP15" i="54"/>
  <c r="AO15" i="54"/>
  <c r="AH15" i="54"/>
  <c r="AG15" i="54"/>
  <c r="Z15" i="54"/>
  <c r="Y15" i="54"/>
  <c r="R15" i="54"/>
  <c r="Q15" i="54"/>
  <c r="AP13" i="54"/>
  <c r="AO13" i="54"/>
  <c r="AH13" i="54"/>
  <c r="AG13" i="54"/>
  <c r="Z13" i="54"/>
  <c r="Y13" i="54"/>
  <c r="R13" i="54"/>
  <c r="Q13" i="54"/>
  <c r="AR19" i="54"/>
  <c r="AR23" i="54"/>
  <c r="AR21" i="54"/>
  <c r="AR22" i="54"/>
  <c r="AO17" i="52"/>
  <c r="AG17" i="52"/>
  <c r="Y17" i="52"/>
  <c r="AQ17" i="52" s="1"/>
  <c r="Q17" i="52"/>
  <c r="AO16" i="52"/>
  <c r="AG16" i="52"/>
  <c r="Y16" i="52"/>
  <c r="Q16" i="52"/>
  <c r="AQ16" i="52"/>
  <c r="AO15" i="52"/>
  <c r="AG15" i="52"/>
  <c r="Y15" i="52"/>
  <c r="Q15" i="52"/>
  <c r="AO14" i="52"/>
  <c r="AG14" i="52"/>
  <c r="Y14" i="52"/>
  <c r="Q14" i="52"/>
  <c r="AO13" i="52"/>
  <c r="AG13" i="52"/>
  <c r="Y13" i="52"/>
  <c r="Q13" i="52"/>
  <c r="AO16" i="51"/>
  <c r="AG16" i="51"/>
  <c r="AQ16" i="51" s="1"/>
  <c r="Y16" i="51"/>
  <c r="Q16" i="51"/>
  <c r="AO13" i="51"/>
  <c r="AG13" i="51"/>
  <c r="Y13" i="51"/>
  <c r="Q13" i="51"/>
  <c r="AP17" i="51"/>
  <c r="AO17" i="51"/>
  <c r="AH17" i="51"/>
  <c r="AG17" i="51"/>
  <c r="Z17" i="51"/>
  <c r="AR17" i="51" s="1"/>
  <c r="Y17" i="51"/>
  <c r="R17" i="51"/>
  <c r="Q17" i="51"/>
  <c r="AP15" i="51"/>
  <c r="AO15" i="51"/>
  <c r="AH15" i="51"/>
  <c r="AG15" i="51"/>
  <c r="Z15" i="51"/>
  <c r="Y15" i="51"/>
  <c r="R15" i="51"/>
  <c r="Q15" i="51"/>
  <c r="AP14" i="51"/>
  <c r="AO14" i="51"/>
  <c r="AH14" i="51"/>
  <c r="AG14" i="51"/>
  <c r="Z14" i="51"/>
  <c r="Y14" i="51"/>
  <c r="R14" i="51"/>
  <c r="Q14" i="51"/>
  <c r="AP13" i="50"/>
  <c r="AG13" i="50"/>
  <c r="AH13" i="50"/>
  <c r="Z13" i="50"/>
  <c r="R13" i="50"/>
  <c r="AO13" i="50"/>
  <c r="AQ13" i="50" s="1"/>
  <c r="AO13" i="49"/>
  <c r="AG13" i="49"/>
  <c r="Y13" i="49"/>
  <c r="Q13" i="49"/>
  <c r="AO18" i="48"/>
  <c r="AO17" i="48"/>
  <c r="AO16" i="48"/>
  <c r="AO15" i="48"/>
  <c r="AO14" i="48"/>
  <c r="AO13" i="48"/>
  <c r="AG18" i="48"/>
  <c r="AG17" i="48"/>
  <c r="AG16" i="48"/>
  <c r="AQ16" i="48" s="1"/>
  <c r="AG15" i="48"/>
  <c r="AG14" i="48"/>
  <c r="AG13" i="48"/>
  <c r="Y18" i="48"/>
  <c r="Y17" i="48"/>
  <c r="Y16" i="48"/>
  <c r="Y15" i="48"/>
  <c r="Y14" i="48"/>
  <c r="Y13" i="48"/>
  <c r="Q18" i="48"/>
  <c r="Q17" i="48"/>
  <c r="AQ17" i="48"/>
  <c r="Q16" i="48"/>
  <c r="Q15" i="48"/>
  <c r="Q14" i="48"/>
  <c r="Q13" i="48"/>
  <c r="AQ13" i="48"/>
  <c r="R22" i="47"/>
  <c r="Q22" i="47"/>
  <c r="Z22" i="47"/>
  <c r="Y22" i="47"/>
  <c r="AQ22" i="47" s="1"/>
  <c r="AR22" i="47"/>
  <c r="AG22" i="47"/>
  <c r="AO22" i="47"/>
  <c r="AO21" i="47"/>
  <c r="AG21" i="47"/>
  <c r="Z21" i="47"/>
  <c r="Y21" i="47"/>
  <c r="R21" i="47"/>
  <c r="Q21" i="47"/>
  <c r="AO19" i="47"/>
  <c r="AG19" i="47"/>
  <c r="Z19" i="47"/>
  <c r="Y19" i="47"/>
  <c r="AQ19" i="47" s="1"/>
  <c r="R19" i="47"/>
  <c r="Q19" i="47"/>
  <c r="AO20" i="47"/>
  <c r="AG20" i="47"/>
  <c r="Z20" i="47"/>
  <c r="Y20" i="47"/>
  <c r="R20" i="47"/>
  <c r="Q20" i="47"/>
  <c r="AO25" i="47"/>
  <c r="AO24" i="47"/>
  <c r="AO23" i="47"/>
  <c r="AO18" i="47"/>
  <c r="AO17" i="47"/>
  <c r="AO16" i="47"/>
  <c r="AO15" i="47"/>
  <c r="AO14" i="47"/>
  <c r="AO13" i="47"/>
  <c r="AG25" i="47"/>
  <c r="AG24" i="47"/>
  <c r="AG23" i="47"/>
  <c r="AG18" i="47"/>
  <c r="AG17" i="47"/>
  <c r="AG16" i="47"/>
  <c r="AG15" i="47"/>
  <c r="AG14" i="47"/>
  <c r="AG13" i="47"/>
  <c r="Y25" i="47"/>
  <c r="Y24" i="47"/>
  <c r="Z23" i="47"/>
  <c r="Y23" i="47"/>
  <c r="Y18" i="47"/>
  <c r="Y17" i="47"/>
  <c r="Y16" i="47"/>
  <c r="Y15" i="47"/>
  <c r="Y14" i="47"/>
  <c r="Y13" i="47"/>
  <c r="Q25" i="47"/>
  <c r="Q24" i="47"/>
  <c r="R23" i="47"/>
  <c r="Q23" i="47"/>
  <c r="Q18" i="47"/>
  <c r="Q17" i="47"/>
  <c r="Q16" i="47"/>
  <c r="Q15" i="47"/>
  <c r="Q14" i="47"/>
  <c r="Q13" i="47"/>
  <c r="AQ25" i="47"/>
  <c r="AP17" i="45"/>
  <c r="AO17" i="45"/>
  <c r="AH17" i="45"/>
  <c r="AG17" i="45"/>
  <c r="Z17" i="45"/>
  <c r="Y17" i="45"/>
  <c r="R17" i="45"/>
  <c r="Q17" i="45"/>
  <c r="AP16" i="45"/>
  <c r="AO16" i="45"/>
  <c r="AH16" i="45"/>
  <c r="AG16" i="45"/>
  <c r="Z16" i="45"/>
  <c r="Y16" i="45"/>
  <c r="R16" i="45"/>
  <c r="Q16" i="45"/>
  <c r="AP15" i="45"/>
  <c r="AO15" i="45"/>
  <c r="AH15" i="45"/>
  <c r="AG15" i="45"/>
  <c r="Z15" i="45"/>
  <c r="Y15" i="45"/>
  <c r="R15" i="45"/>
  <c r="Q15" i="45"/>
  <c r="AP14" i="45"/>
  <c r="AO14" i="45"/>
  <c r="AH14" i="45"/>
  <c r="AG14" i="45"/>
  <c r="Z14" i="45"/>
  <c r="Y14" i="45"/>
  <c r="R14" i="45"/>
  <c r="Q14" i="45"/>
  <c r="AP13" i="45"/>
  <c r="AO13" i="45"/>
  <c r="AH13" i="45"/>
  <c r="AG13" i="45"/>
  <c r="Z13" i="45"/>
  <c r="Y13" i="45"/>
  <c r="AQ13" i="45" s="1"/>
  <c r="R13" i="45"/>
  <c r="Q13" i="45"/>
  <c r="AQ17" i="45"/>
  <c r="AP17" i="44"/>
  <c r="AO17" i="44"/>
  <c r="AH17" i="44"/>
  <c r="AG17" i="44"/>
  <c r="Z17" i="44"/>
  <c r="AR17" i="44" s="1"/>
  <c r="AS17" i="44" s="1"/>
  <c r="Y17" i="44"/>
  <c r="R17" i="44"/>
  <c r="Q17" i="44"/>
  <c r="AQ17" i="44" s="1"/>
  <c r="AP16" i="44"/>
  <c r="AO16" i="44"/>
  <c r="AH16" i="44"/>
  <c r="AG16" i="44"/>
  <c r="Z16" i="44"/>
  <c r="Y16" i="44"/>
  <c r="R16" i="44"/>
  <c r="Q16" i="44"/>
  <c r="AQ16" i="44"/>
  <c r="AP15" i="44"/>
  <c r="AO15" i="44"/>
  <c r="AH15" i="44"/>
  <c r="AG15" i="44"/>
  <c r="Z15" i="44"/>
  <c r="Y15" i="44"/>
  <c r="R15" i="44"/>
  <c r="Q15" i="44"/>
  <c r="AP14" i="44"/>
  <c r="AO14" i="44"/>
  <c r="AH14" i="44"/>
  <c r="AG14" i="44"/>
  <c r="Z14" i="44"/>
  <c r="Y14" i="44"/>
  <c r="R14" i="44"/>
  <c r="Q14" i="44"/>
  <c r="AP13" i="44"/>
  <c r="AO13" i="44"/>
  <c r="AH13" i="44"/>
  <c r="AG13" i="44"/>
  <c r="Z13" i="44"/>
  <c r="Y13" i="44"/>
  <c r="R13" i="44"/>
  <c r="Q13" i="44"/>
  <c r="AP23" i="43"/>
  <c r="AO23" i="43"/>
  <c r="AH23" i="43"/>
  <c r="AG23" i="43"/>
  <c r="Z23" i="43"/>
  <c r="Y23" i="43"/>
  <c r="R23" i="43"/>
  <c r="Q23" i="43"/>
  <c r="AP22" i="43"/>
  <c r="AO22" i="43"/>
  <c r="AH22" i="43"/>
  <c r="AG22" i="43"/>
  <c r="Z22" i="43"/>
  <c r="Y22" i="43"/>
  <c r="R22" i="43"/>
  <c r="Q22" i="43"/>
  <c r="AP21" i="43"/>
  <c r="AO21" i="43"/>
  <c r="AH21" i="43"/>
  <c r="AG21" i="43"/>
  <c r="Z21" i="43"/>
  <c r="Y21" i="43"/>
  <c r="R21" i="43"/>
  <c r="Q21" i="43"/>
  <c r="AP20" i="43"/>
  <c r="AO20" i="43"/>
  <c r="AH20" i="43"/>
  <c r="AG20" i="43"/>
  <c r="Z20" i="43"/>
  <c r="Y20" i="43"/>
  <c r="R20" i="43"/>
  <c r="AR20" i="43" s="1"/>
  <c r="Q20" i="43"/>
  <c r="AQ20" i="43" s="1"/>
  <c r="AP33" i="41"/>
  <c r="AO33" i="41"/>
  <c r="AP32" i="41"/>
  <c r="AO32" i="41"/>
  <c r="AP31" i="41"/>
  <c r="AO31" i="41"/>
  <c r="AP30" i="41"/>
  <c r="AO30" i="41"/>
  <c r="AP29" i="41"/>
  <c r="AO29" i="41"/>
  <c r="AP28" i="41"/>
  <c r="AO28" i="41"/>
  <c r="AP27" i="41"/>
  <c r="AO27" i="41"/>
  <c r="AH33" i="41"/>
  <c r="AG33" i="41"/>
  <c r="Z33" i="41"/>
  <c r="Y33" i="41"/>
  <c r="R33" i="41"/>
  <c r="Q33" i="41"/>
  <c r="AH32" i="41"/>
  <c r="AG32" i="41"/>
  <c r="Z32" i="41"/>
  <c r="Y32" i="41"/>
  <c r="AQ32" i="41" s="1"/>
  <c r="R32" i="41"/>
  <c r="Q32" i="41"/>
  <c r="AH31" i="41"/>
  <c r="AG31" i="41"/>
  <c r="Z31" i="41"/>
  <c r="Y31" i="41"/>
  <c r="R31" i="41"/>
  <c r="Q31" i="41"/>
  <c r="AH30" i="41"/>
  <c r="AG30" i="41"/>
  <c r="Z30" i="41"/>
  <c r="Y30" i="41"/>
  <c r="AQ30" i="41" s="1"/>
  <c r="R30" i="41"/>
  <c r="Q30" i="41"/>
  <c r="AH29" i="41"/>
  <c r="AG29" i="41"/>
  <c r="Z29" i="41"/>
  <c r="Y29" i="41"/>
  <c r="R29" i="41"/>
  <c r="Q29" i="41"/>
  <c r="AH28" i="41"/>
  <c r="AG28" i="41"/>
  <c r="Z28" i="41"/>
  <c r="Y28" i="41"/>
  <c r="R28" i="41"/>
  <c r="Q28" i="41"/>
  <c r="AH27" i="41"/>
  <c r="AG27" i="41"/>
  <c r="Z27" i="41"/>
  <c r="Y27" i="41"/>
  <c r="R27" i="41"/>
  <c r="Q27" i="41"/>
  <c r="AP19" i="41"/>
  <c r="AO19" i="41"/>
  <c r="AO18" i="41"/>
  <c r="AP18" i="41"/>
  <c r="AH19" i="41"/>
  <c r="AG19" i="41"/>
  <c r="Z19" i="41"/>
  <c r="Y19" i="41"/>
  <c r="R19" i="41"/>
  <c r="Q19" i="41"/>
  <c r="AP21" i="41"/>
  <c r="AH21" i="41"/>
  <c r="Z21" i="41"/>
  <c r="AP26" i="41"/>
  <c r="AO26" i="41"/>
  <c r="AH26" i="41"/>
  <c r="AG26" i="41"/>
  <c r="Z26" i="41"/>
  <c r="Y26" i="41"/>
  <c r="R26" i="41"/>
  <c r="Q26" i="41"/>
  <c r="AP14" i="41"/>
  <c r="AO14" i="41"/>
  <c r="AH14" i="41"/>
  <c r="AG14" i="41"/>
  <c r="Z14" i="41"/>
  <c r="Y14" i="41"/>
  <c r="R14" i="41"/>
  <c r="Q14" i="41"/>
  <c r="AO21" i="41"/>
  <c r="AG21" i="41"/>
  <c r="Y21" i="41"/>
  <c r="Q21" i="41"/>
  <c r="AP25" i="41"/>
  <c r="AO25" i="41"/>
  <c r="AH25" i="41"/>
  <c r="AG25" i="41"/>
  <c r="Z25" i="41"/>
  <c r="Y25" i="41"/>
  <c r="R25" i="41"/>
  <c r="Q25" i="41"/>
  <c r="AP24" i="41"/>
  <c r="AO24" i="41"/>
  <c r="AH24" i="41"/>
  <c r="AG24" i="41"/>
  <c r="Z24" i="41"/>
  <c r="Y24" i="41"/>
  <c r="R24" i="41"/>
  <c r="Q24" i="41"/>
  <c r="AP23" i="41"/>
  <c r="AO23" i="41"/>
  <c r="AH23" i="41"/>
  <c r="AG23" i="41"/>
  <c r="Z23" i="41"/>
  <c r="Y23" i="41"/>
  <c r="R23" i="41"/>
  <c r="Q23" i="41"/>
  <c r="AP22" i="41"/>
  <c r="AO22" i="41"/>
  <c r="AH22" i="41"/>
  <c r="AG22" i="41"/>
  <c r="Z22" i="41"/>
  <c r="Y22" i="41"/>
  <c r="R22" i="41"/>
  <c r="Q22" i="41"/>
  <c r="AH18" i="41"/>
  <c r="AG18" i="41"/>
  <c r="Z18" i="41"/>
  <c r="Y18" i="41"/>
  <c r="R18" i="41"/>
  <c r="Q18" i="41"/>
  <c r="AP17" i="41"/>
  <c r="AO17" i="41"/>
  <c r="AH17" i="41"/>
  <c r="AG17" i="41"/>
  <c r="Z17" i="41"/>
  <c r="Y17" i="41"/>
  <c r="R17" i="41"/>
  <c r="Q17" i="41"/>
  <c r="AP15" i="41"/>
  <c r="AO15" i="41"/>
  <c r="AH15" i="41"/>
  <c r="AG15" i="41"/>
  <c r="Z15" i="41"/>
  <c r="Y15" i="41"/>
  <c r="R15" i="41"/>
  <c r="Q15" i="41"/>
  <c r="AP13" i="41"/>
  <c r="AO13" i="41"/>
  <c r="AH13" i="41"/>
  <c r="AG13" i="41"/>
  <c r="Z13" i="41"/>
  <c r="Y13" i="41"/>
  <c r="R13" i="41"/>
  <c r="Q13" i="41"/>
  <c r="AR24" i="41"/>
  <c r="AR26" i="41"/>
  <c r="Q16" i="2"/>
  <c r="Q17" i="2"/>
  <c r="Q15" i="2"/>
  <c r="Q14" i="2"/>
  <c r="Q13" i="2"/>
  <c r="F7" i="36"/>
  <c r="AQ16" i="2"/>
  <c r="AQ22" i="43" l="1"/>
  <c r="AQ21" i="43"/>
  <c r="AQ16" i="45"/>
  <c r="AQ14" i="45"/>
  <c r="AR33" i="41"/>
  <c r="AQ23" i="41"/>
  <c r="AQ19" i="41"/>
  <c r="AQ18" i="41"/>
  <c r="AR18" i="41"/>
  <c r="AS18" i="41" s="1"/>
  <c r="AQ14" i="41"/>
  <c r="AQ14" i="39"/>
  <c r="AQ15" i="2"/>
  <c r="AQ18" i="38"/>
  <c r="AR16" i="48"/>
  <c r="R16" i="48"/>
  <c r="AR16" i="51"/>
  <c r="R16" i="51"/>
  <c r="AR17" i="52"/>
  <c r="R17" i="52"/>
  <c r="AQ21" i="41"/>
  <c r="AQ29" i="41"/>
  <c r="AQ31" i="41"/>
  <c r="AQ33" i="41"/>
  <c r="AQ23" i="43"/>
  <c r="AR13" i="44"/>
  <c r="AR14" i="44"/>
  <c r="AR15" i="45"/>
  <c r="AQ16" i="47"/>
  <c r="AR20" i="47"/>
  <c r="AR21" i="47"/>
  <c r="AR13" i="48"/>
  <c r="R13" i="48"/>
  <c r="R17" i="48"/>
  <c r="AR17" i="48"/>
  <c r="AQ15" i="48"/>
  <c r="AQ13" i="49"/>
  <c r="AQ15" i="51"/>
  <c r="AR14" i="51"/>
  <c r="AR15" i="51"/>
  <c r="AQ13" i="51"/>
  <c r="AQ14" i="52"/>
  <c r="AQ18" i="54"/>
  <c r="AQ13" i="38"/>
  <c r="AQ16" i="38"/>
  <c r="AQ17" i="38"/>
  <c r="AQ15" i="40"/>
  <c r="AQ16" i="40"/>
  <c r="AR15" i="53"/>
  <c r="AR16" i="39"/>
  <c r="AQ18" i="39"/>
  <c r="AR16" i="41"/>
  <c r="AR20" i="41"/>
  <c r="AQ26" i="43"/>
  <c r="AR16" i="2"/>
  <c r="R16" i="2"/>
  <c r="AQ15" i="41"/>
  <c r="AQ13" i="2"/>
  <c r="AQ17" i="2"/>
  <c r="AR13" i="41"/>
  <c r="AR15" i="41"/>
  <c r="AR23" i="41"/>
  <c r="AR27" i="41"/>
  <c r="AR29" i="41"/>
  <c r="AR31" i="41"/>
  <c r="AR14" i="45"/>
  <c r="AR16" i="45"/>
  <c r="AR17" i="45"/>
  <c r="AS17" i="45" s="1"/>
  <c r="AQ13" i="47"/>
  <c r="AQ17" i="47"/>
  <c r="AQ24" i="47"/>
  <c r="AQ14" i="51"/>
  <c r="AQ16" i="54"/>
  <c r="AS14" i="54"/>
  <c r="AR14" i="38"/>
  <c r="AR17" i="39"/>
  <c r="AQ13" i="40"/>
  <c r="AR15" i="40"/>
  <c r="AQ16" i="41"/>
  <c r="AQ24" i="43"/>
  <c r="AR13" i="40"/>
  <c r="AQ14" i="2"/>
  <c r="AQ13" i="41"/>
  <c r="AQ17" i="41"/>
  <c r="AQ22" i="41"/>
  <c r="AQ24" i="41"/>
  <c r="AQ26" i="41"/>
  <c r="AQ27" i="41"/>
  <c r="AQ28" i="41"/>
  <c r="AQ15" i="45"/>
  <c r="AQ18" i="47"/>
  <c r="AR23" i="47"/>
  <c r="AQ14" i="48"/>
  <c r="AQ17" i="51"/>
  <c r="AQ13" i="52"/>
  <c r="AQ15" i="52"/>
  <c r="AS19" i="54"/>
  <c r="AQ14" i="38"/>
  <c r="AQ13" i="39"/>
  <c r="AQ13" i="53"/>
  <c r="AQ14" i="53"/>
  <c r="AQ15" i="53"/>
  <c r="AR26" i="43"/>
  <c r="AR22" i="41"/>
  <c r="AR25" i="41"/>
  <c r="AS25" i="41" s="1"/>
  <c r="AR14" i="41"/>
  <c r="AR19" i="41"/>
  <c r="AR28" i="41"/>
  <c r="AR32" i="41"/>
  <c r="AS20" i="43"/>
  <c r="AR21" i="43"/>
  <c r="AR23" i="43"/>
  <c r="AQ13" i="44"/>
  <c r="AQ14" i="44"/>
  <c r="AQ15" i="44"/>
  <c r="AQ23" i="47"/>
  <c r="AQ18" i="48"/>
  <c r="AR13" i="50"/>
  <c r="AR16" i="52"/>
  <c r="R16" i="52"/>
  <c r="AQ14" i="40"/>
  <c r="AR13" i="53"/>
  <c r="AR15" i="39"/>
  <c r="AQ20" i="41"/>
  <c r="AS25" i="43"/>
  <c r="AS22" i="54"/>
  <c r="AQ15" i="54"/>
  <c r="AR18" i="54"/>
  <c r="AR20" i="54"/>
  <c r="AR13" i="54"/>
  <c r="AR15" i="54"/>
  <c r="AQ20" i="54"/>
  <c r="AQ21" i="54"/>
  <c r="AS21" i="54" s="1"/>
  <c r="AR16" i="54"/>
  <c r="AQ13" i="54"/>
  <c r="AR17" i="54"/>
  <c r="AR13" i="45"/>
  <c r="AS13" i="45" s="1"/>
  <c r="AR14" i="53"/>
  <c r="AR13" i="47"/>
  <c r="R13" i="47"/>
  <c r="R24" i="47"/>
  <c r="AR24" i="47"/>
  <c r="R16" i="47"/>
  <c r="AR16" i="47"/>
  <c r="AS22" i="47"/>
  <c r="AR17" i="47"/>
  <c r="R17" i="47"/>
  <c r="AR18" i="47"/>
  <c r="R18" i="47"/>
  <c r="AR25" i="47"/>
  <c r="R25" i="47"/>
  <c r="AQ21" i="47"/>
  <c r="AQ20" i="47"/>
  <c r="AQ14" i="47"/>
  <c r="AQ15" i="47"/>
  <c r="AR19" i="47"/>
  <c r="AR16" i="44"/>
  <c r="AR15" i="44"/>
  <c r="AR24" i="43"/>
  <c r="AR22" i="43"/>
  <c r="AQ25" i="41"/>
  <c r="AR30" i="41"/>
  <c r="AR14" i="39"/>
  <c r="AR13" i="39"/>
  <c r="AR17" i="41"/>
  <c r="AS13" i="41"/>
  <c r="AS16" i="40"/>
  <c r="AS26" i="41"/>
  <c r="AS17" i="51"/>
  <c r="AS23" i="54"/>
  <c r="AS28" i="41"/>
  <c r="AS14" i="53"/>
  <c r="AS24" i="41"/>
  <c r="AS21" i="47"/>
  <c r="AS14" i="38"/>
  <c r="AR13" i="38"/>
  <c r="AR16" i="38"/>
  <c r="AQ17" i="39"/>
  <c r="AS15" i="40"/>
  <c r="AR15" i="38"/>
  <c r="AS13" i="40"/>
  <c r="AR14" i="40"/>
  <c r="AS13" i="54" l="1"/>
  <c r="AS20" i="47"/>
  <c r="AS23" i="47"/>
  <c r="AS23" i="43"/>
  <c r="AS32" i="41"/>
  <c r="AS23" i="41"/>
  <c r="AS14" i="41"/>
  <c r="AS16" i="41"/>
  <c r="AS22" i="41"/>
  <c r="AS17" i="41"/>
  <c r="AS14" i="39"/>
  <c r="R15" i="2"/>
  <c r="AR15" i="2"/>
  <c r="AS16" i="2"/>
  <c r="R18" i="38"/>
  <c r="AR18" i="38"/>
  <c r="AS18" i="38" s="1"/>
  <c r="R17" i="38"/>
  <c r="AR17" i="38"/>
  <c r="AS17" i="38" s="1"/>
  <c r="AS16" i="38"/>
  <c r="AS30" i="41"/>
  <c r="AS24" i="43"/>
  <c r="AS15" i="54"/>
  <c r="R15" i="52"/>
  <c r="AR15" i="52"/>
  <c r="AS16" i="45"/>
  <c r="AR13" i="2"/>
  <c r="R13" i="2"/>
  <c r="AR18" i="39"/>
  <c r="R18" i="39"/>
  <c r="R13" i="49"/>
  <c r="AR13" i="49"/>
  <c r="AS16" i="51"/>
  <c r="AS15" i="38"/>
  <c r="AS17" i="39"/>
  <c r="AS15" i="44"/>
  <c r="AS19" i="47"/>
  <c r="AS18" i="47"/>
  <c r="AS16" i="47"/>
  <c r="AS16" i="54"/>
  <c r="AS13" i="53"/>
  <c r="AS13" i="50"/>
  <c r="R14" i="48"/>
  <c r="AR14" i="48"/>
  <c r="AS14" i="45"/>
  <c r="AS29" i="41"/>
  <c r="AS20" i="41"/>
  <c r="AS16" i="39"/>
  <c r="R14" i="52"/>
  <c r="AR14" i="52"/>
  <c r="AS15" i="51"/>
  <c r="AR15" i="48"/>
  <c r="R15" i="48"/>
  <c r="AS15" i="45"/>
  <c r="AS13" i="44"/>
  <c r="AS17" i="52"/>
  <c r="AS13" i="39"/>
  <c r="AS16" i="44"/>
  <c r="AS13" i="47"/>
  <c r="AS15" i="39"/>
  <c r="AS16" i="52"/>
  <c r="R18" i="48"/>
  <c r="AR18" i="48"/>
  <c r="AS19" i="41"/>
  <c r="AR13" i="52"/>
  <c r="R13" i="52"/>
  <c r="AR14" i="2"/>
  <c r="R14" i="2"/>
  <c r="AS15" i="41"/>
  <c r="AS17" i="48"/>
  <c r="AR21" i="41"/>
  <c r="R21" i="41"/>
  <c r="AS15" i="2"/>
  <c r="AS13" i="38"/>
  <c r="AS22" i="43"/>
  <c r="AS25" i="47"/>
  <c r="AS17" i="47"/>
  <c r="AS24" i="47"/>
  <c r="AS17" i="54"/>
  <c r="AS18" i="54"/>
  <c r="AS21" i="43"/>
  <c r="AS26" i="43"/>
  <c r="AS31" i="41"/>
  <c r="AS27" i="41"/>
  <c r="R17" i="2"/>
  <c r="AR17" i="2"/>
  <c r="AS15" i="53"/>
  <c r="R13" i="51"/>
  <c r="AR13" i="51"/>
  <c r="AS14" i="51"/>
  <c r="AS13" i="48"/>
  <c r="AS14" i="44"/>
  <c r="AS16" i="48"/>
  <c r="AS33" i="41"/>
  <c r="AS14" i="40"/>
  <c r="AS20" i="54"/>
  <c r="R15" i="47"/>
  <c r="AR15" i="47"/>
  <c r="AR14" i="47"/>
  <c r="R14" i="47"/>
  <c r="AS15" i="47" l="1"/>
  <c r="AS13" i="51"/>
  <c r="AS24" i="54"/>
  <c r="AS27" i="43"/>
  <c r="AS18" i="45"/>
  <c r="AS17" i="2"/>
  <c r="AS19" i="38"/>
  <c r="AS21" i="41"/>
  <c r="AS18" i="44"/>
  <c r="AS14" i="47"/>
  <c r="AS14" i="2"/>
  <c r="AS13" i="52"/>
  <c r="AS18" i="48"/>
  <c r="AS15" i="48"/>
  <c r="AS14" i="52"/>
  <c r="AS14" i="48"/>
  <c r="AS16" i="53"/>
  <c r="AS13" i="49"/>
  <c r="AS14" i="49" s="1"/>
  <c r="AS13" i="2"/>
  <c r="AS15" i="52"/>
  <c r="AS14" i="50"/>
  <c r="AS18" i="39"/>
  <c r="AS17" i="40"/>
  <c r="AS34" i="41" l="1"/>
  <c r="AS18" i="51"/>
  <c r="AS19" i="39"/>
  <c r="AS18" i="2"/>
  <c r="AS18" i="52"/>
  <c r="AS26" i="47"/>
  <c r="AS19"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I4" authorId="0" shapeId="0" xr:uid="{00000000-0006-0000-01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0800-000001000000}">
      <text>
        <r>
          <rPr>
            <sz val="9"/>
            <color indexed="81"/>
            <rFont val="Tahoma"/>
            <family val="2"/>
          </rPr>
          <t xml:space="preserve">Señale el objetivo del proceso.
</t>
        </r>
      </text>
    </comment>
    <comment ref="C9" authorId="0" shapeId="0" xr:uid="{00000000-0006-0000-08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08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08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08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08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0800-000007000000}">
      <text>
        <r>
          <rPr>
            <sz val="10"/>
            <color indexed="81"/>
            <rFont val="Arial"/>
            <family val="2"/>
          </rPr>
          <t>Indique las actividades relevantes y necesarias para  el cumplimiento de las metas estratégicas establecidas.</t>
        </r>
      </text>
    </comment>
    <comment ref="J9" authorId="0" shapeId="0" xr:uid="{00000000-0006-0000-0800-000008000000}">
      <text>
        <r>
          <rPr>
            <sz val="10"/>
            <color indexed="81"/>
            <rFont val="Arial"/>
            <family val="2"/>
          </rPr>
          <t>Señale la(s) dependencia(s) líder(es) y operativa(s) en la consecución de las metas estratégicas establecidas.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0B00-000001000000}">
      <text>
        <r>
          <rPr>
            <b/>
            <sz val="9"/>
            <color indexed="81"/>
            <rFont val="Tahoma"/>
            <family val="2"/>
          </rPr>
          <t>08-RI-05</t>
        </r>
      </text>
    </comment>
    <comment ref="C15" authorId="0" shapeId="0" xr:uid="{00000000-0006-0000-0B00-000002000000}">
      <text>
        <r>
          <rPr>
            <b/>
            <sz val="9"/>
            <color indexed="81"/>
            <rFont val="Tahoma"/>
            <family val="2"/>
          </rPr>
          <t>08-RI-07</t>
        </r>
      </text>
    </comment>
  </commentList>
</comments>
</file>

<file path=xl/sharedStrings.xml><?xml version="1.0" encoding="utf-8"?>
<sst xmlns="http://schemas.openxmlformats.org/spreadsheetml/2006/main" count="2410" uniqueCount="779">
  <si>
    <t>MAGNITUD PROGRAMADA META</t>
  </si>
  <si>
    <t>ACTIVIDADES OPERATIVAS</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</si>
  <si>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</si>
  <si>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</si>
  <si>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</si>
  <si>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</si>
  <si>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</si>
  <si>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</si>
  <si>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</si>
  <si>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</si>
  <si>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</si>
  <si>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</si>
  <si>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</si>
  <si>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</si>
  <si>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</si>
  <si>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</si>
  <si>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</si>
  <si>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</si>
  <si>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</si>
  <si>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</si>
  <si>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</si>
  <si>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</si>
  <si>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</si>
  <si>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</si>
  <si>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</si>
  <si>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</si>
  <si>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</si>
  <si>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</si>
  <si>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</si>
  <si>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</si>
  <si>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</si>
  <si>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</si>
  <si>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</si>
  <si>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</si>
  <si>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</si>
  <si>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</si>
  <si>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</si>
  <si>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</si>
  <si>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</si>
  <si>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</si>
  <si>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</si>
  <si>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</si>
  <si>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</si>
  <si>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</si>
  <si>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</si>
  <si>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</si>
  <si>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</si>
  <si>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</si>
  <si>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</si>
  <si>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</si>
  <si>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</si>
  <si>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</si>
  <si>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</si>
  <si>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</si>
  <si>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</si>
  <si>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</si>
  <si>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</si>
  <si>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</si>
  <si>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</si>
  <si>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</si>
  <si>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</si>
  <si>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</si>
  <si>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</si>
  <si>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</si>
  <si>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</si>
  <si>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</si>
  <si>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</si>
  <si>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</si>
  <si>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</si>
  <si>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</si>
  <si>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</si>
  <si>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</si>
  <si>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</si>
  <si>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</si>
  <si>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</si>
  <si>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</si>
  <si>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</si>
  <si>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</si>
  <si>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</si>
  <si>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</si>
  <si>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</si>
  <si>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</si>
  <si>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</si>
  <si>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</si>
  <si>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</si>
  <si>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</si>
  <si>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</si>
  <si>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</si>
  <si>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</si>
  <si>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</si>
  <si>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</si>
  <si>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</si>
  <si>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</si>
  <si>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</si>
  <si>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</si>
  <si>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</si>
  <si>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</si>
  <si>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</si>
  <si>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</si>
  <si>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</si>
  <si>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</si>
  <si>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</si>
  <si>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</si>
  <si>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</si>
  <si>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</si>
  <si>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</si>
  <si>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</si>
  <si>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</si>
  <si>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</si>
  <si>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</si>
  <si>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</si>
  <si>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</si>
  <si>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</si>
  <si>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</si>
  <si>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Número de actividades realizadas / Número de actividades programadas *100</t>
  </si>
  <si>
    <t>Estrategia de Comunicación.</t>
  </si>
  <si>
    <t>Campaña de sensibilización.</t>
  </si>
  <si>
    <t>Porcentaje de avance en el diseño y ejecución de la campaña de divulgación para contribuir en la promoción de los derechos humanos en el distrito capital</t>
  </si>
  <si>
    <t>Porcentaje de avance en el diseño y ejecución de la campaña de sensibilización para ayudar a promover los derechos de las personas en el Distrito Capital.</t>
  </si>
  <si>
    <t xml:space="preserve">1) Diseñar tres (3) piezas gráficas promocionales; promoción de los derechos humanos en el distrito capital
2) Elaborar (2) comunicados de prensa 
3) Diseñar dos (2) banner publicitarios en la página web institucional, promocionando los derechos humanos en el Distrito Capital. </t>
  </si>
  <si>
    <t xml:space="preserve">1) Elaborar un (1) comercial promocional, que será divulgado en los canales público - privados, sin costo, gracias a la alianza con la CRC.
2) Diseñar dos (2) piezas gráficas promocionales para ayudar a promover los derechos de las personas en Distrito Capital
3) Elaborar (4) comunicados de prensa                                                                                                                                                                                                                         </t>
  </si>
  <si>
    <t>Porcentaje de avance en el diseño y ejecución de la campaña de divulgación para promover una Cultura de Calidad, Buen Servicio y Mejora Continua</t>
  </si>
  <si>
    <t>1) Diseñar tres (3) piezas gráficas promocionales; para promover una Cultura de Calidad, Buen Servicio y Mejora Continua 
2) Elaborar (2) comunicados de prensa 
3) Diseñar dos (2) banner publicitarios en la página web institucional, para promover una Cultura de Calidad, Buen Servicio y Mejora Continua</t>
  </si>
  <si>
    <t>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t>
  </si>
  <si>
    <t>1) Diseñar tres (3) piezas gráficas promocionales; para ayudar a implementar una estrategia de lucha contra la corrupción mediante la sensibilización de los(as) funcionarios(as), la participación ciudadana, el acceso a la información pública y la rendición de cuentas.
2) Elaborar (2) comunicados de prensa 
3) Diseñar dos (2) banner publicitarios en la página web institucional, para ayudar a implementar una estrategia de lucha contra la corrupción mediante la sensibilización de los(as) funcionarios(as), la participación ciudadana, el acceso a la información pública y la rendición de cuentas.</t>
  </si>
  <si>
    <t>Plan Operativo Anual Vigencia 2020</t>
  </si>
  <si>
    <t xml:space="preserve">OSCAR ELIECER ARDILA ARIAS/ JEFE DE OFICINA -JUAN CARLOS RUBIO PEÑALOSA/REFERENTE DEL PROCESO DE COMUNICACIÓN ESTRATÉGICA </t>
  </si>
  <si>
    <t>INDICADORES DE LA META</t>
  </si>
  <si>
    <t>FÓRMULA DEL INDICADOR</t>
  </si>
  <si>
    <t>LINEA BASE</t>
  </si>
  <si>
    <t>Número de acciones de promoción  realizadas</t>
  </si>
  <si>
    <t>1. Definir los temas para las acciones de promoción
2. Elaborar material de difusión.
3. Enviar material de difusión a la Coordinación de MP y DDHH para su revisión y validación
4. Realizar difusión del material aprobado. 
5. Entregar los soportes  de  la difusión (planillas o certificaciones, fotos).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</si>
  <si>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</si>
  <si>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</si>
  <si>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</si>
  <si>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</si>
  <si>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</si>
  <si>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</si>
  <si>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</si>
  <si>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</si>
  <si>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</si>
  <si>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1. Recopilación de la información y datos relevantes, bajo los diferentes mecanismos que se consideren necesarios.
2. Elaboración del informe.  
3. Socialización del informe con sus respectivas conclusiones y acciones a tomar.</t>
  </si>
  <si>
    <t>Numero de informes de seguimientos sobre el cumplimiento la Política Pública de Mujeres y Equidad de Género en el Distrito Capital.</t>
  </si>
  <si>
    <t>Un (1) Informe de seguimiento sobre el cumplimiento la Política Pública de Mujeres y Equidad de Género en el Distrito Capital.</t>
  </si>
  <si>
    <t>1. Plantear objetivo del seguimiento
2. Realizar visitas administrativas
3. Hacer solicitudes de información a entidades vigiladas
4. Consolidar informe.</t>
  </si>
  <si>
    <t>Numero de mecanismos de prevención implementados</t>
  </si>
  <si>
    <t>Personera Delegada para Asuntos Penales II</t>
  </si>
  <si>
    <t>&gt;= 80%</t>
  </si>
  <si>
    <t xml:space="preserve">Muestreo 20% de las tutelas elaboradas en el mes inmediatamente anterior.
∑ Tutelas Elaboradas según muestreo
--------------------------------------------------- * 100
∑ Tutelas Falladas a Favor
</t>
  </si>
  <si>
    <t>&gt; 88%</t>
  </si>
  <si>
    <t>El 80% al 100% de las tutelas elaboradas en el mes inmediatamente anterior (según muestreo), con fallo a favor.</t>
  </si>
  <si>
    <t>1. Recibir el requerimiento (asistencia) del ciudadano, previa revisión de documentos.
2. Elaborar la Tutela al ciudadano.
3. Registrar la tutela en el aplicativo especifico para tutelas del SINPROC.
4. Seleccionar aleatoriamente las tutelas elaboradas en el mes inmediatamente anterior, según muestreo.
5. Verificar con el peticionario o entidad competente, el fallo dado a la tutela</t>
  </si>
  <si>
    <t>∑ Personas sensibilizadas en derechos y deberes</t>
  </si>
  <si>
    <t>1. Definir los temas y las poblaciones a sensibilizar
2. Elaborar o actualizar material de difusión
3. Realizar la difusión del material
4. Entregar soportes de la difusión (planillas o certificaciones)</t>
  </si>
  <si>
    <t>Número de espacios de transferencia y fortalecimiento de conocimientos realizados.</t>
  </si>
  <si>
    <t>Requerimientos finalizados en defensa de los derechos.</t>
  </si>
  <si>
    <t>Personera Delegada para la Coordinación de Personerías Locales
Personeros(as) Locales</t>
  </si>
  <si>
    <t>Decisiones de fondo y de archivo verificadas</t>
  </si>
  <si>
    <t>Notificaciones realizadas</t>
  </si>
  <si>
    <t>20000 notificaciones realizadas</t>
  </si>
  <si>
    <t xml:space="preserve">1.. Notificarse de todas las actuaciones policivas y/o administrativas que sean puestas en conocimiento al MP y/o de oficio.
2. Realizar las intervenciones a que haya lugar
</t>
  </si>
  <si>
    <t>Asistencia a Audiencias Públicas</t>
  </si>
  <si>
    <t>Número de audiencias con asistencia por parte del Ministerio Público</t>
  </si>
  <si>
    <t>5500  Asistencias  a audiencias publicas</t>
  </si>
  <si>
    <t>1. Seleccionar por la importancia de su temática o por la calidad de los querellados (personas vulnerables), la asistencia a las audiencias que se programen en las inspecciones de policía.
2. Intervenir en defensa de los derechos y del debido  proceso, de ser necesario</t>
  </si>
  <si>
    <t>Número de personas sensibilizadas</t>
  </si>
  <si>
    <t xml:space="preserve">1. Programar por cada localidad los  eventos necesarios para cumplir con la meta.
2. Realizar las sensibilizaciones programadas.
 </t>
  </si>
  <si>
    <t>Actividades realizadas para fortalecer y promover la participación ciudadana</t>
  </si>
  <si>
    <t>Número de actividades con acompañamiento o seguimiento</t>
  </si>
  <si>
    <t>N/A</t>
  </si>
  <si>
    <t>1. Identificar las personas, lideres que ejerzan actividades de participación ciudadana
2.Selecionar que tipo de acompañamiento  seguimiento requieren para realizar su labor.
3. Realizar las actividades de fortalecimiento</t>
  </si>
  <si>
    <t>Sensibilización en medio ambiente</t>
  </si>
  <si>
    <t>1. Elegir y preparar los temas que se van a sensibilizar.
2. Elaborar el cronograma de actividades del año.
3. Realizar la convocatoria para la sensibilización
4. Realizar el evento</t>
  </si>
  <si>
    <t>Elaboración de tutelas</t>
  </si>
  <si>
    <t>Numero de tutelas elaboradas</t>
  </si>
  <si>
    <t>Impulsos realizados</t>
  </si>
  <si>
    <t>Seguimiento presupuestal</t>
  </si>
  <si>
    <t>Numero de seguimientos realizados</t>
  </si>
  <si>
    <t>60 seguimientos realizados al plan de desarrollo local</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</si>
  <si>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</si>
  <si>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</si>
  <si>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</si>
  <si>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</si>
  <si>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Contratos revisados de oficio</t>
  </si>
  <si>
    <t xml:space="preserve">Número de contratos revisados de oficio </t>
  </si>
  <si>
    <t>Intervenciones realizadas en defensa del patrimonio público</t>
  </si>
  <si>
    <t xml:space="preserve">1.Determinar que contratos se han celebrado del plan desarrollo local.
2. Realizar la revisión contractual de acuerdo con las directrices e instrumentos establecidos para tal fin.
3. Trasladar los hallazgos con incidencia disciplinaria, penal o fiscal.
</t>
  </si>
  <si>
    <t xml:space="preserve">Acciones de promoción y apropiación de derechos y deberes realizadas. </t>
  </si>
  <si>
    <t xml:space="preserve">Intervenciones adelantadas en el ejercicio del ministerio Público en defensa de los derechos </t>
  </si>
  <si>
    <t>Acciones adelantadas en favor de las víctimas del conflicto armado.</t>
  </si>
  <si>
    <t>Solicitudes de conciliación atendidas.</t>
  </si>
  <si>
    <t>Informe de seguimiento sobre el cumplimiento la Política Pública de Mujeres y Equidad de Género en el Distrito Capital.</t>
  </si>
  <si>
    <t xml:space="preserve">% de Tutelas con fallos a favor. </t>
  </si>
  <si>
    <t xml:space="preserve">Numero de personas sensibilizadas en derechos y deberes. </t>
  </si>
  <si>
    <t xml:space="preserve">Espacios de transferencia y fortalecimiento de conocimientos realizados para la atención de personas que acuden a la Personería de Bogotá, D. C. </t>
  </si>
  <si>
    <t>Prevenir y controlar la función pública, mediante actuaciones para vigilar hechos o conductas que vulneren los derechos de las
personas, el ordenamiento jurídico o menoscaben el patrimonio público.</t>
  </si>
  <si>
    <t>Realizar acciones de prevención y control a la función pública al sector distrital de salud y de integración social.</t>
  </si>
  <si>
    <t>Informes de acciones de prevención y control a la función pública.</t>
  </si>
  <si>
    <t>Sumatoria del número total de informes de acciones de prevención y control a la función pública realizadas en el período</t>
  </si>
  <si>
    <t>Observar 06-PR-01 caracterización proceso prevención y control a la función pública.
Cumplir el procedimiento 06-PT-01 acción de prevención y control a la función pública.
Cuando aplique, seguir los procedimientos 06-PT-03 revisión contractual y 06-PT-05 seguimiento al plan de desarrollo.</t>
  </si>
  <si>
    <t>Personera(o) Delgada(o) para el Sector Social</t>
  </si>
  <si>
    <t xml:space="preserve">Audiencias  y mesas de trabajo realizadas 
</t>
  </si>
  <si>
    <t xml:space="preserve">Número de audiencias y mesas de trabajo realizadas </t>
  </si>
  <si>
    <t>Personero(a) Delegado(a) para la Coordinación de Veedurías y Personeros(as) Delegados(as) de las dependencias adscritas</t>
  </si>
  <si>
    <t xml:space="preserve">Número de informes de acciones de prevención y control a la función pública realizados de manera oficiosa y a petición de parte </t>
  </si>
  <si>
    <t>Dar cumplimiento a los lineamientos establecidos en el Procedimiento Acción de Prevención y Control a la Función Pública (06-PT-01).</t>
  </si>
  <si>
    <t>Seguimientos realizados</t>
  </si>
  <si>
    <t>S.I.</t>
  </si>
  <si>
    <t>En la meta de Veedurías realizadas, se discriminan las que se van a hacer de manera programada y las que se pueden hacer a petición de parte estas últimas tomando como línea base 14 hechas durante el año 2019.</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</si>
  <si>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</si>
  <si>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</si>
  <si>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</si>
  <si>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</si>
  <si>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Número de citaciones a audiencia emitidas que terminan con fallo</t>
  </si>
  <si>
    <t>Número de fallos proferidos en procedimiento verbal</t>
  </si>
  <si>
    <t>Citaciones a audiencia terminadas en fallo.</t>
  </si>
  <si>
    <t>1. Evaluar y decidir en el desarrollo de las sesiones de audiencia si va a terminar con fallo sancionatorio o exoneratorio</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</si>
  <si>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</si>
  <si>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</si>
  <si>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</si>
  <si>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</si>
  <si>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Decisiones de fondo</t>
  </si>
  <si>
    <t xml:space="preserve">Número de decisiones de fondo proferidas </t>
  </si>
  <si>
    <t>procesos con decisión de fondo</t>
  </si>
  <si>
    <t>1. Evaluar y dar el impulso procesal correspondiente al 100% a las quejas recibidas a 15 de diciembre de 2020
2. Decidir las Indagaciones Preliminares que se encuentren con el término para su evaluación.
3. Decidir de fondo Investigaciones disciplinarias  que se encuentren en  término.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</si>
  <si>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</si>
  <si>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Proteger la función pública al interior de la Personería de Bogotá, D. C. de posibles conductas disciplinarias realizadas por sus servidores(as) públicos(as) adelantando las actuaciones con observancia del debido proceso.</t>
  </si>
  <si>
    <r>
      <t xml:space="preserve">Código: </t>
    </r>
    <r>
      <rPr>
        <sz val="12"/>
        <rFont val="Arial"/>
        <family val="2"/>
      </rPr>
      <t>01-FR-03</t>
    </r>
  </si>
  <si>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</si>
  <si>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Porcentaje de novedades y situaciones administrativas gestionadas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</si>
  <si>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</si>
  <si>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Dependencia Líder: 
Dirección de Talento Humano
Dependencia Operativa:
Dirección de Talento Humano</t>
  </si>
  <si>
    <t xml:space="preserve">Porcentaje de incapacidades susceptibles de cobro gestionadas  </t>
  </si>
  <si>
    <t>N° de incapacidades cobradas ante EPS y ARL/ N° de incapacidades susceptibles de cobro * 100</t>
  </si>
  <si>
    <t xml:space="preserve">
Comprobantes de cobros ante las EPS Y ARL
Recobro de las incapacidades no pagadas por EPS y ARL, en los términos previstos por la ley.</t>
  </si>
  <si>
    <t xml:space="preserve">1. Recepcionar las incapacidades presentadas por los funcionarios a través de los medios dispuestos por la Subdirección de Gestión de Talento Humano.
2. Hacer seguimiento y requerir a los funcionarios que remitieron y / o radicaron incapacidades que no cumplen con los requisitos de la circular vigente.
3. Elaborar las planillas de cobro de las incapacidades, para ser radicadas ante las EPS y ARL correspondientes.
4. Descargar los pagos, reportados por la Secretaría Distrital de Hacienda, de incapacidades  que se encuentran en el rubro cuentas por cobrar de la entidad.
5. Realizar los recobros de las incapacidades que no han sido pagadas por parte de las EPS y ARL, en los términos previstos por la ley. 
</t>
  </si>
  <si>
    <t>Dependencia Líder: 
Dirección de Talento Humano
Dependencia Operativa:
Subdirección de Gestión del Talento Humano</t>
  </si>
  <si>
    <t xml:space="preserve">Documentos de las historias laborales actualizados
</t>
  </si>
  <si>
    <t>(Nº de documentos insertados en las historias laborales atendiendo principios de gestión documental y normativos / Nº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</si>
  <si>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</si>
  <si>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deben ser insertados en las Historias Laborales.
3. Clasificar los documentos asignados, previa inserción en las Historias Laborales.
4. Insertar los documentos en las Historias Laborales, atendiendo los principios de gestión documental y la normativa vigente.
5. Actualizar la Hoja de Control
6. Llevar el inventario documental respectivo.
7. Atender las solicitudes de préstamo de Historias Laborales, llevando el registro correspondiente y asegurando la recuperación de las Historias Laborales al final de la consulta.</t>
  </si>
  <si>
    <t>Historias laborales en préstamo con documentos actualizados</t>
  </si>
  <si>
    <t>(No de Historias laborales en préstamo con documentos actualizados / No de Historias laborales entregadas en préstamo) *100</t>
  </si>
  <si>
    <t xml:space="preserve">
N° de solicitudes de certificación laboral o de bono pensional tramitadas /  N° de solicitudes de certificación laboral o de bono pensional   radicadas por los canales disponibles  * 100
</t>
  </si>
  <si>
    <t>Certificaciones laborales y de bonos pensionales de los servidores y ex servidores de la Personería de Bogotá, D.C., elaboradas y entregadas de manera oportuna y cumpliendo las obligaciones legales de la Entidad y de la Subdirección de Gestión del Talento Humano.</t>
  </si>
  <si>
    <t>1. Recibir las solicitudes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</si>
  <si>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[Total certificaciones bonos pensionales tramitadas ( &lt;10 días) + (Total certificaciones laborales tramitadas ( &lt; 10 días)] / (Total de solicitudes radicadas) * 100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</si>
  <si>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</si>
  <si>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</si>
  <si>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</si>
  <si>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las competencias prioritarias, para focalizar los programas de capacitación, de acuerdo a las necesidades de capacitación identificadas y las metas estratégicas de la Entidad. (10%)
3. Elaborar y divulgar el Plan Institucional de Capacitación - PIC 2020 (20%)
4. Implementar el Plan Institucional de Capacitación - PIC 2020. (40%)
5. Hacer seguimiento y evaluación al Plan Institucional de Capacitación - PIC 2020.(20%)</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</si>
  <si>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</si>
  <si>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</si>
  <si>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</si>
  <si>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</si>
  <si>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</si>
  <si>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Plan Institucional de Incentivos formulado y ejecutado</t>
  </si>
  <si>
    <t>Porcentaje de avance en la formulación y ejecución del Plan Institucional de Incentivos</t>
  </si>
  <si>
    <t xml:space="preserve">
1. Identificar los criterios para el otorgamiento de incentivos  a los servidores de la Entidad, en la vigencia 2020. (20%)
2. Elaborar aprobar y divulgar el Plan Institucional de Incentivos 2020. (20%)
3. Implementar el Plan Institucional de Incentivos 2020. (40%)
4. Hacer seguimiento y evaluación al Plan Institucional de Incentivos 2020. (20%)</t>
  </si>
  <si>
    <t>Plan Anual de Trabajo del Sistema de Gestión de Seguridad y Salud en el Trabajo SG-SST formulado y ejecutado</t>
  </si>
  <si>
    <t>Porcentaje de avance en la formulación y ejecución del Plan Anual de Trabajo del SG-SST</t>
  </si>
  <si>
    <t>Reconocimiento,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</si>
  <si>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Actualizar las herramientas del SG-SST: Matriz de Identificación de Peligros y Matriz de Requisitos Legales y ejecutar permanentemente las acciones que de ellas se deriven. (20%)
2. Mantener actualizada y armonizada con el MIPG, la documentación del SG-SST.  (10%)
3. Elaborar el Plan Anual de Trabajo del SG-SST 2020. (10%)
4. Ejecutar el Plan Anual de Trabajo del SG-SST 2020. (40%)
5. Hacer seguimiento y evaluación al Plan Anual de Trabajo del SG-SST 2020 (20%)</t>
  </si>
  <si>
    <t xml:space="preserve">Dependencias con seguimiento y/o capacitación a los  sistemas de gestión y Evaluación del Desempeño Laboral de la Personería de Bogotá, D.C. </t>
  </si>
  <si>
    <t xml:space="preserve">N° de dependencias con seguimiento y/o capacitación sobre los sistemas de gestión y Evaluación del Desempeño Laboral
</t>
  </si>
  <si>
    <t xml:space="preserve">1. Poner en funcionamiento el sistema de gestión y evaluación del desempeño laboral al interior de la entidad, de acuerdo con los procedimientos establecidos por el Departamento Administrativo de la Función Pública - DAFP y la Comisión Nacional del Servicio Civil - CNSC.   
2. Divulgar las disposiciones legales y reglamentarias relacionadas con los sistemas de gestión y Evaluación del Desempeño Laboral.
3. Efectuar la capacitación en materia de sistemas de gestión y Evaluación del Desempeño Laboral.   
4.Realizar informe anual con base en los resultados de los sistemas de gestión y Evaluación del Desempeño Laboral, para establecer los planes de: Estímulos, Capacitación y Bienestar por parte de la alta dirección. 
5.  Asesorar a los funcionarios de las diferentes dependencias que presenten dudas con respecto de los sistemas de gestión y evaluación del desempeño laboral.
6. Realizar el seguimiento al cumplimiento de las evaluaciones de los sistemas de gestión y del desempeño laboral según las fechas y situaciones establecidas en la normativa vigente.
</t>
  </si>
  <si>
    <t xml:space="preserve">Novedades incluidas en nómina liquidada y pagada oportunamente </t>
  </si>
  <si>
    <t xml:space="preserve"> N° de Novedades incluidas en la Nomina oportunamente / N° de novedades radicadas en los plazos establecidos</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</si>
  <si>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</si>
  <si>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</si>
  <si>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Porcentaje de incapacidades superiores a 360 días de radicadas, que no han sido pagadas por las EPS, radicadas y gestionadas ante la instancia correspondiente.</t>
  </si>
  <si>
    <t xml:space="preserve"> (N° incapacidades superiores a 360 días que no han sido  pagadas parcial o totalmente por las EPS o ARL radicadas y gestionadas ante la instancia correspondiente para cobro coactivo /N° incapacidades superiores a 360 días que no han sido pagadas por las EPS o ARL) * 100</t>
  </si>
  <si>
    <t xml:space="preserve">Oficios radicados que demuestran la gestión de cobro realizada.
</t>
  </si>
  <si>
    <t>1.	Reclasificación de la edad de la cartera
2.	Recolección de soportes para remisión de casos
3.	Oficios remisorios con relación de las incapacidades 
4. Radicación ante la instancia respectiva.</t>
  </si>
  <si>
    <t>JOHANNA PAOLA MUNÍZ TORRENEGRA /DIRECTORA DE TALENTO HUMANO</t>
  </si>
  <si>
    <t>Servicios de mantenimiento de bienes e instalaciones atendidos satisfactoriamente</t>
  </si>
  <si>
    <t>No. Servicios de mantenimiento  atendidos satisfactoriamente/
No. servicios de mantenimiento requeridos *100</t>
  </si>
  <si>
    <t xml:space="preserve">Evaluaciones del servicio calificadas satisfactoriamente </t>
  </si>
  <si>
    <t xml:space="preserve">Presentar el cronograma de mantenimiento preventivo  de la Entidad
Presentar los resultados de las matriz de servicios de mantenimiento de bienes e instalaciones de manera trimestral 
</t>
  </si>
  <si>
    <t>Pedidos de almacén atendidos satisfactoriamente</t>
  </si>
  <si>
    <t>No. pedidos de almacén atendidos satisfactoriamente/
No. Pedidos de almacén requeridos *100</t>
  </si>
  <si>
    <t>Servicios de transporte atendidos satisfactoriamente</t>
  </si>
  <si>
    <t>No. Servicios de transporte atendidos satisfactoriamente/
No. servicios de transporte requeridos *100</t>
  </si>
  <si>
    <t xml:space="preserve">
Presentar los resultados de las matriz de servicios de transporte de manera trimestral 
</t>
  </si>
  <si>
    <t>Servicios de aseo y cafetería ejecutados satisfactoriamente</t>
  </si>
  <si>
    <t>No de servicios de aseo y cafetería prestados satisfactoriamente/ No de servicios de aseo y cafetería evaluados en el periodo*100</t>
  </si>
  <si>
    <t xml:space="preserve">
Presentar los resultados de las matriz de servicios de aseo y cafetería de manera trimestral 
</t>
  </si>
  <si>
    <t>Cumplimiento del plan de acción PESV</t>
  </si>
  <si>
    <t xml:space="preserve">Cronograma de ejecución del Plan Estratégico de Seguridad Vial </t>
  </si>
  <si>
    <t xml:space="preserve">Presentar los resultados y soportes del desarrollo de las actividades del Plan Estratégico de Seguridad vial de manera trimestral </t>
  </si>
  <si>
    <t xml:space="preserve">Cumplimiento de las actividades relacionadas con la ejecución de contratos de bienes y servicios </t>
  </si>
  <si>
    <t>No de actividades cumplidas sobre contratos asignados/ Total de actividades formuladas por contrato</t>
  </si>
  <si>
    <t xml:space="preserve">Matriz de seguimiento de ejecución de contratos de bienes y servicios  </t>
  </si>
  <si>
    <t xml:space="preserve">WILLIAM FUENTES CABALLERO / SUBDIRECTOR DE GESTIÓN DOCUMENTAL Y RECURSOS FÍSICOS </t>
  </si>
  <si>
    <t>Gestionar la prestación de los servicios operativos y la administración de los bienes e infraestructura a todos los procesos de la Personería de Bogotá D.C, para el desarrollo de la misión y los objetivos institucionales.</t>
  </si>
  <si>
    <t>Comunicar y divulgar información a nivel interno y externo a través de la generación de directrices y estrategias que permitan dar a conocer la gestión de la entidad a todas las partes interesadas.</t>
  </si>
  <si>
    <t>Prevenir y controlar la función pública, mediante actuaciones para vigilar hechos o conductas que vulneren los derechos de las personas, el ordenamiento jurídico o menoscaben el patrimonio público.</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</si>
  <si>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</si>
  <si>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Porcentaje de pagos realizados en el mes</t>
  </si>
  <si>
    <t>(Número de cuentas pagadas en el mes/Número de cuentas recibidas en el mes)*100</t>
  </si>
  <si>
    <t>Órdenes de pago gestionadas y aprobadas</t>
  </si>
  <si>
    <t>Revisar el cumplimiento de los requisitos establecidos para el pago de las cuentas entregadas por los ordenadores de gasto,  supervisores de contratos y/o funcionarios autorizados.
Registrar en el aplicativo de Operación y Gestión de Tesorería- OPGET, las órdenes de pago de bienes y servicios que cumplieron con los requisitos para pago, contaron con PAC y fueron entregadas  en las fechas establecidas por la entidad,  para aprobación por funcionarios de nivel directivo</t>
  </si>
  <si>
    <t>Gestionar la adquisición de los bienes y servicios programados en el plan anual de adquisiciones de la Entidad, con el propósito de cumplirlos objetivos establecidos en los planes, programas y proyectos institucionales de acuerdo con la normatividad vigente</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</si>
  <si>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</si>
  <si>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</si>
  <si>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</si>
  <si>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</si>
  <si>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</si>
  <si>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</si>
  <si>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 xml:space="preserve">Reporte trimestral de transferencias documentales atendidas eficazmente por el archivo central </t>
  </si>
  <si>
    <t>Establecer el cronograma de transferencias documentales al archivo central
Atender las solicitudes de transferencia de documentos 
Actualizar la base de datos del inventario documental del archivo central con la documentación transferida durante la vigencia</t>
  </si>
  <si>
    <t>30 actividades</t>
  </si>
  <si>
    <t>Actividades de diseño o ajuste de instrumentos archivísticos establecidos por ley, desarrolladas en el periodo.</t>
  </si>
  <si>
    <t>Reporte trimestral de asistencias técnicas
Instrumentos archivísticos aprobados, ajustados o en implementación en la vigencia</t>
  </si>
  <si>
    <t>Elaborar o ajustar los instrumentos técnicos archivísticos establecidos por norma. 
Validar los instrumentos archivísticos elaborados con dependencias internas.
Gestionar la aprobación interna y/o convalidación cuando sea requerida, de los instrumentos archivísticos elaborados.</t>
  </si>
  <si>
    <t>Actividades de implementación de instrumentos archivísticos establecidos por ley, desarrolladas en el periodo.</t>
  </si>
  <si>
    <t>Cantidad de actividades de implementación de instrumentos archivísticos ejecutadas 
/
Cantidad de actividades programadas en el año para implementación de instrumentos archivísticos.</t>
  </si>
  <si>
    <t>Año 2018: 
50 actividades
Año 2019: 
39 actividades realizadas para diseñar, actualizar e implementar instrumentos archivísticos</t>
  </si>
  <si>
    <t>Reporte trimestral de asistencias técnicas
Informes de inspecciones a dependencias; recomendaciones a dependencias para ajustes en su organización de archivos y aplicación de lineamientos.</t>
  </si>
  <si>
    <t>10% o menos</t>
  </si>
  <si>
    <t>Porcentaje de comunicaciones oficiales externas enviadas que fueron devueltas a la Entidad</t>
  </si>
  <si>
    <t>Comunicaciones oficiales externas enviadas que han sido devueltas a la Personería de Bogotá   
/  Total de comunicaciones oficiales externas enviadas</t>
  </si>
  <si>
    <t>SI</t>
  </si>
  <si>
    <t xml:space="preserve">Reporte trimestral de comunicaciones externas enviadas que han sido devueltas a la Personería de Bogotá. </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</si>
  <si>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</si>
  <si>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t>
  </si>
  <si>
    <t>Defensa Judicial  Eficaz</t>
  </si>
  <si>
    <t>1) Recibir las solicitudes de conciliación, demandas
2) Hacer el reparto correspondiente entre los abogados 
3) Elaborar las fichas de conciliación
4) Asistir a las audiencias de conciliación                         5) Intervenir en el trámite de los procesos</t>
  </si>
  <si>
    <t xml:space="preserve">(Numero de acciones de tutela en las que se interviene oportunamente, de acuerdo a los términos fijados por los despachos judiciales / Numero total de acciones de tutela  en las que se acciona o vincula la entidad ) (x 100) </t>
  </si>
  <si>
    <t>Número de actualización de registros realizados / Número de solicitudes de actualización de registros recibidas  (x100)</t>
  </si>
  <si>
    <t xml:space="preserve">Porcentaje de emisión oportuna de conceptos jurídicos </t>
  </si>
  <si>
    <t xml:space="preserve">Número de conceptos emitidos oportunamente / Número de solicitudes de conceptos jurídicos recibidas </t>
  </si>
  <si>
    <t xml:space="preserve">JUAN RAMON JIMENEZ OSORIO /  Jefe Oficina Asesora Jurídica </t>
  </si>
  <si>
    <t xml:space="preserve">Auditorias realizadas a los procesos de la Entidad </t>
  </si>
  <si>
    <t>No. de Auditorías realizadas a los procesos</t>
  </si>
  <si>
    <t xml:space="preserve">3 Informes de auditoria interna 
</t>
  </si>
  <si>
    <t xml:space="preserve">Realizar auditorías internas
Elaborar informe producto de las auditorias </t>
  </si>
  <si>
    <t>Auditorias Especiales realizadas</t>
  </si>
  <si>
    <t>No. de Auditorías especiales realizadas a los procesos</t>
  </si>
  <si>
    <t xml:space="preserve">2 Informes de auditoria especial
</t>
  </si>
  <si>
    <t>Realizar auditorías especiales
Elaborar informe producto de las auditorias</t>
  </si>
  <si>
    <t>Dependencias de la Entidad evaluadas en su gestión</t>
  </si>
  <si>
    <t>No. de Dependencias evaluadas</t>
  </si>
  <si>
    <t xml:space="preserve">65 Formatos diligenciados con la evaluación de gestión por dependencias
</t>
  </si>
  <si>
    <t xml:space="preserve">Solicitar información de gestión por dependencias a las Coordinaciones según el caso
Revisión y análisis del Plan Operativo Anual de la vigencia anterior  suministrado por la Dirección de Planeación
Realizar la evaluación de la gestión por dependencias y remisión del formato diligenciado a los responsables
</t>
  </si>
  <si>
    <t>Evaluaciones  realizadas sobre la efectividad del manejo de los Riesgos  Institucionales</t>
  </si>
  <si>
    <t>Número de evaluaciones sobre la efectividad del manejo de los riesgos   institucionales</t>
  </si>
  <si>
    <t xml:space="preserve">3  Informes de seguimiento y evaluación de la efectividad del manejo de los Riesgos institucionales.
</t>
  </si>
  <si>
    <t>Seguimientos semestrales  realizados  al Plan de Mejoramiento suscrito con la Contraloría de Bogotá D.C.</t>
  </si>
  <si>
    <t>2 Informes de seguimiento al Plan de Mejoramiento Institucional Suscrito con la Contraloría de Bogotá D.C.</t>
  </si>
  <si>
    <t xml:space="preserve">Informes presentados a entes externos y los requeridos por Ley </t>
  </si>
  <si>
    <t>No. De informes realizados</t>
  </si>
  <si>
    <t xml:space="preserve">Informes realizados
</t>
  </si>
  <si>
    <t>Priorizar los temas objeto de la sensibilización 
Preparar y presentar la sensibilización 
Listado de asistencia y evaluación.</t>
  </si>
  <si>
    <t>Estrategia de sensibilización  acerca de la cultura del control</t>
  </si>
  <si>
    <t>Estrategia realizada acerca  de la cultura del control</t>
  </si>
  <si>
    <t>Estrategia realizada acerca de la cultura del control</t>
  </si>
  <si>
    <t>OMAR ERNESTO HERRERA SANCHEZ / JEFE OFICINA CONTROL INTERNO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</si>
  <si>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</si>
  <si>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r>
      <t xml:space="preserve">Elaboración de actas producto del seguimiento a las acciones establecidas suscritas en el Plan de Mejoramiento  de la Contraloría de Bogotá D.C., con  los  responsables de realizarlas.
Diligenciamiento del </t>
    </r>
    <r>
      <rPr>
        <sz val="14"/>
        <rFont val="Arial"/>
        <family val="2"/>
      </rPr>
      <t>formato establecido y solicitud y verificación de la publicación en la pagina web.
Elaboración y presentación de Informe escrito.</t>
    </r>
  </si>
  <si>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</si>
  <si>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Porcentaje de actividades de las mejores prácticas para la adecuada gestión de la infraestructura tecnológica de la Entidad implementadas</t>
  </si>
  <si>
    <t>Plan de capacidad de TI 
Plan de recuperación de desastres para los componentes tecnológicos</t>
  </si>
  <si>
    <t>•Diseñar y desarrollar el plan de capacidad de TI
•Ajustar el plan de recuperación de desastres para los componentes tecnológicos de acuerdo a la infraestructura actual
•Afinamiento de la infraestructura de Nube para los sistemas de información institucionales</t>
  </si>
  <si>
    <t>Porcentaje de actividades para mantener y evolucionar los sistemas de información de la Entidad acorde a las necesidades</t>
  </si>
  <si>
    <t>Ajustes realizados a los sistemas de información</t>
  </si>
  <si>
    <t xml:space="preserve">•Análisis, diseño, desarrollo y puesta en producción de los requerimientos acorde a las necesidades de la Entidad.
• Transferencia de conocimiento y socialización a los usuarios finales de los ajustes realizados. </t>
  </si>
  <si>
    <t>Porcentaje de actividades desarrolladas para la implementación del Sistema de Gestión de Seguridad de la Información SGSI</t>
  </si>
  <si>
    <t>Sistema de Gestión de Seguridad de la Información implementado</t>
  </si>
  <si>
    <t>• Implementación del plan de tratamiento del Riesgos de los procesos misionales.
• Definir y desarrollar de las actividades del plan de comunicaciones 2020.
• Aprobación y publicación de la matriz de los activos de información.
• Definir el componente de evaluación y desempeño del modelo de seguridad y privacidad de la información.</t>
  </si>
  <si>
    <t>Porcentaje de actividades del plan de acción enmarcadas en el manual de la política de Gobierno Digital desarrolladas</t>
  </si>
  <si>
    <t>Implementación del plan de acción de acuerdo al manual de la política de gobierno digital</t>
  </si>
  <si>
    <t>.
•Actualizar y desarrollar las actividades del plan de acción de acuerdo al manual de la política  de gobierno digital (Decreto 1008 de 2018)</t>
  </si>
  <si>
    <t>Porcentaje de requerimientos atendidos oportunamente</t>
  </si>
  <si>
    <t>Número de requerimientos atendidos en el ANS establecido/Número de requerimientos atendidos * 100</t>
  </si>
  <si>
    <t xml:space="preserve">
Informe de requerimientos gestionados</t>
  </si>
  <si>
    <t xml:space="preserve">• Brindar apoyo técnico a los casos de soporte registrados en la mesa de ayuda en línea.
</t>
  </si>
  <si>
    <t>Porcentaje de usuarios satisfechos</t>
  </si>
  <si>
    <t>Número de usuarios satisfechos con los servicios recibidos / Número de usuarios encuestados *100</t>
  </si>
  <si>
    <t>Informe de medición de satisfacción de usuarios.</t>
  </si>
  <si>
    <t>•  Aplicación de la encuesta de satisfacción a usuarios de servicios de TI</t>
  </si>
  <si>
    <t>HENRY DÍAZ DUSSÁN / DIRECTOR DE TIC</t>
  </si>
  <si>
    <t xml:space="preserve">Establecer las políticas, lineamientos, directrices, planes, programas, proyectos y recursos que orienten la gestión de la Entidad
para el cumplimiento de la misión institucional de forma transparente y participativa.
</t>
  </si>
  <si>
    <t>Plan operativo formulado</t>
  </si>
  <si>
    <t>Número de POA  formulado</t>
  </si>
  <si>
    <t xml:space="preserve">Plan operativo anual consolidado por procesos
</t>
  </si>
  <si>
    <t>Dirección de Planeación</t>
  </si>
  <si>
    <t>(Porcentaje de avance ejecutado/ Porcentaje de avance programado)</t>
  </si>
  <si>
    <t>Directivo(s) Responsable(s) líder(es) y operativo(s) de todos los procesos</t>
  </si>
  <si>
    <t xml:space="preserve">Número de visitas para realizar control a la gestión a instrumentos institucionales de planeación </t>
  </si>
  <si>
    <t>Control a la gestión a la ejecución del PEI y POA por Proceso, a los proyectos de inversión, al Plan de Mejoramiento por procesos y al Mapa de Riesgos Institucional.</t>
  </si>
  <si>
    <t>GERMÁN URIEL ROJAS / DIRECTOR DE PLANEACIÓN</t>
  </si>
  <si>
    <t>1. Dar las orientaciones a los procesos para la formulación del POA 2019.
2. Realizar la consolidación del POA por procesos para la vigencia 2019. 
3. Publicar el POA consolidado por procesos para la vigencia 2019.</t>
  </si>
  <si>
    <t>Desarrollar conocimiento e innovación, mediante la gestión de la información e iniciativas, que aseguren su transferencia y transformación.</t>
  </si>
  <si>
    <t>2  Espacios de transferencias   y  buenas prácticas realizadas.</t>
  </si>
  <si>
    <t>2 Espacios de  ideación  y creación de  innovación pública realizados.</t>
  </si>
  <si>
    <t xml:space="preserve">100%, </t>
  </si>
  <si>
    <t>Definir los lineamientos necesarios para satisfacer las necesidades y expectativas de los (as) usuarios(as) y partes interesadas, en el marco de las disposiciones legales vigentes, mediante los diferentes canales de atención con los que cuenta la Entidad.</t>
  </si>
  <si>
    <t>Porcentaje de acciones ejecutadas / porcentaje de acciones programadas</t>
  </si>
  <si>
    <t>Lineamientos establecidos</t>
  </si>
  <si>
    <t xml:space="preserve">
Secretaria (o) General</t>
  </si>
  <si>
    <t>S.I</t>
  </si>
  <si>
    <t>Lineamientos Implementados</t>
  </si>
  <si>
    <t>Análisis resultado de la medición de la encuesta de satisfacción</t>
  </si>
  <si>
    <t>Eficacia de la implementación de los lineamientos</t>
  </si>
  <si>
    <t>MARYEMELINA DAZA MENDOZA</t>
  </si>
  <si>
    <t xml:space="preserve">MIPG implementado en por lo menos un 60%
</t>
  </si>
  <si>
    <t>Mejora continua del Sistema de Gestión de la Calidad</t>
  </si>
  <si>
    <t>1.1 Orientar y coordinar la formulación del Plan Operativo Anual (POA) por procesos, correspondiente a la vigencia 2020</t>
  </si>
  <si>
    <t>1. Revisar autodiagnóstico 2019.
2. Validar evidencias de autodiagnóstico con los responsables.
3. Revisar el Plan de acción resultado de la validación.
4. Ejecutar el Plan de Acción actualizado. 
5. Hacer seguimiento a la ejecución del Plan de Acción actualizado.
6. Generar informe de avance en la implementación.</t>
  </si>
  <si>
    <t>Publicación  de seguimiento a planes, programas y proyectos</t>
  </si>
  <si>
    <t>100% de seguimientos publicados a planes, programas y proyectos</t>
  </si>
  <si>
    <t>1.4 Realizar control a la gestión a los instrumentos institucionales de planeación</t>
  </si>
  <si>
    <t>1.3 Consolidar y monitorear las actividades establecidas en el Plan Anticorrupción y de Atención al Ciudadano -PAAC-</t>
  </si>
  <si>
    <t>1. Coordinar la formulación del PAAC.
2. Consolidación y publicación del PAAC.
3. Monitoreo del avance de las actividades del PAAC.</t>
  </si>
  <si>
    <t xml:space="preserve">PAAC consolidado y publicado.
Monitoreos realizados
</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</si>
  <si>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</si>
  <si>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</si>
  <si>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 xml:space="preserve">1.2 Coordinar y ejecutar las actividades necesarias para la implementación del MIPG y la sostenibilidad  del Sistema de Gestión de Calidad.
(META TRANSVERSAL A TODOS LOS PROCESOS)
</t>
  </si>
  <si>
    <t>RUBBY CECILIA DURAN MALDONADO - SUBDIRECTORA DE CONTRATACIÓN</t>
  </si>
  <si>
    <t>3.1 Implementar las mejores prácticas para la adecuada gestión de la infraestructura tecnológica de la Entidad.</t>
  </si>
  <si>
    <t>3.2 Mantener y evolucionar los sistemas de información de la Entidad acorde a las necesidades</t>
  </si>
  <si>
    <t xml:space="preserve">3.3 Desarrollar las actividades requeridas para la implementación del Sistema de Gestión de Seguridad de la Información SGSI
</t>
  </si>
  <si>
    <t>3.4 Desarrollar las actividades del plan de acción enmarcadas en el  manual de la política de Gobierno Digital</t>
  </si>
  <si>
    <t xml:space="preserve">3.5 Atender los  requerimientos de soporte técnico solicitados, según los acuerdos de nivel de servicio (ANS) establecidos para los servicios de TI
</t>
  </si>
  <si>
    <t xml:space="preserve">3.6 Obtener el nivel de satisfacción de los usuarios frente a los servicios de TI recibidos.
</t>
  </si>
  <si>
    <t>4.2 Diseñar y ejecutar una campaña de sensibilización para ayudar a promover los derechos de las personas en el Distrito Capital.</t>
  </si>
  <si>
    <t>4.3 Diseñar y ejecutar una campaña de divulgación para contribuir en la promoción de los derechos humanos en el distrito capital</t>
  </si>
  <si>
    <t>4.4 Diseñar y ejecutar una campaña de divulgación para ayudar a promover una Cultura de Calidad, Buen Servicio y Mejora Continua de los procesos institucionales, en el marco de los estándares internacionales y la normatividad vigente.</t>
  </si>
  <si>
    <t>4.5 Diseñar y ejecutar una campaña de divulgación para ayudar a implementar una estrategia de lucha contra la corrupción mediante la sensibilización de los(as) funcionarios(as), la participación ciudadana, el acceso a la información pública y la rendición de cuentas.</t>
  </si>
  <si>
    <t>5.1 Realizar  acciones de promoción y apropiación de derechos y deberes con los sujetos de especial protección constitucional y personas en general en el Distrito Capital.</t>
  </si>
  <si>
    <t>5.2 Adelantar gestiones para la defensa de los derechos de las personas del Distrito Capital</t>
  </si>
  <si>
    <t>5.3 Prestar servicio a los habitantes del Distrito capital a través de medios alternativos de resolución de conflictos</t>
  </si>
  <si>
    <t>5.5 Realizar seguimiento a la implementación de la Política Pública de Mujeres y Equidad de Género en el Distrito Capital</t>
  </si>
  <si>
    <t>6.1 Realizar las Audiencias Públicas y mesas de trabajo de los Requerimientos Ciudadanos aprobadas.</t>
  </si>
  <si>
    <t>6.2 Realizar informes de acciones de prevención y control a la función pública aprobadas dentro del Proceso.</t>
  </si>
  <si>
    <t>6. 3 Realizar seguimientos a las observaciones consignadas en los informes de acciones de prevención y control a la función pública.</t>
  </si>
  <si>
    <t xml:space="preserve">7.1 Emitir citaciones de audiencia y llevar el 50% a fallo
</t>
  </si>
  <si>
    <t>7.2 Proferir fallos</t>
  </si>
  <si>
    <t xml:space="preserve">7.3 Decidir de fondo procesos disciplinarios. 
</t>
  </si>
  <si>
    <t xml:space="preserve">9.1 Atender los servicios de mantenimiento de bienes e instalaciones en los tiempos de respuesta establecidos </t>
  </si>
  <si>
    <t xml:space="preserve">
9.2 Atender los servicios de almacén en los tiempos de respuesta establecidos </t>
  </si>
  <si>
    <t>9.3  Atender los servicios de transporte de manera satisfactoria</t>
  </si>
  <si>
    <t>9.4 Prestar los servicios de aseo y cafetería de manera satisfactoria</t>
  </si>
  <si>
    <t>9.6 Cumplir las actividades relacionadas con la ejecución de los contratos de bienes y servicios de los proyectos de inversión y gastos de funcionamiento del proceso.</t>
  </si>
  <si>
    <t>10.1 Realizar todos los pagos  presentados  por los ordenadores de gasto,  supervisores de contratos y /o funcionarios autorizados dentro del cronograma previsto por la entidad y el lleno de los requisitos para el pago.</t>
  </si>
  <si>
    <t xml:space="preserve">11.1 Ejecutar el Plan Anual de adquisiciones respecto a gastos generales.
</t>
  </si>
  <si>
    <t>12.1 Atender el cronograma de transferencias documentales y la totalidad de solicitudes de transferencia al archivo central</t>
  </si>
  <si>
    <t>12.4 Disminuir la cantidad de devoluciones de comunicaciones oficiales enviadas</t>
  </si>
  <si>
    <t>13.1 Actuar en el 100% de los procesos judiciales en los que la Entidad sea vinculada,</t>
  </si>
  <si>
    <t xml:space="preserve">13.2 Actuar en el 100% de las acciones de tutela donde la entidad sea vinculada y/o accionada </t>
  </si>
  <si>
    <t xml:space="preserve">13.3 Mantener una base de datos consolidadas de las acciones populares y los comités de seguimiento a las mismas, así como ejercer la defensa en estas en los eventos que sean de nuestra competencia. </t>
  </si>
  <si>
    <t>13.4 Mantener actualizada la base de datos de sanciones disciplinarias de los servidores públicos distritales</t>
  </si>
  <si>
    <t xml:space="preserve">13.5Atender el 100% de los  conceptos jurídicos solicitados por el Despacho de la Personera de Bogotá o sus delegados.
</t>
  </si>
  <si>
    <t xml:space="preserve">14.1 Establecer los lineamientos mínimos requeridos para satisfacer las necesidades y expectativas de los (as) usuarios(as) y partes interesadas </t>
  </si>
  <si>
    <t xml:space="preserve">14.2 Verificar la eficacia de la implementación de los lineamientos establecidos  </t>
  </si>
  <si>
    <t>14.3  Evaluar la satisfacción de los usuarios, con el fin de tomar acciones que permitan el mejoramiento de la prestación del servicio</t>
  </si>
  <si>
    <t xml:space="preserve">15.1 Emitir citaciones de audiencia y llevar el 50% a fallo
</t>
  </si>
  <si>
    <t>15.2 Proferir fallos</t>
  </si>
  <si>
    <t xml:space="preserve">15.3 Decidir de fondo procesos disciplinarios. 
</t>
  </si>
  <si>
    <t>16.1 Realizar auditorias internas a los procesos de la Entidad</t>
  </si>
  <si>
    <t>16.2 Realizar auditoria especial a los procesos de la Entidad</t>
  </si>
  <si>
    <t>16.3  Realizar la evaluación de gestión a las dependencias de la Entidad en cumplimiento de la Ley 909 de 2004, artículo 39</t>
  </si>
  <si>
    <t xml:space="preserve">16.4 Realizar la evaluación sobre la efectividad del manejo de  los Riesgos  Institucionales.
</t>
  </si>
  <si>
    <t>16.5 Realizar semestralmente seguimiento al Plan de Mejoramiento suscrito con la Contraloría de Bogotá D.C.</t>
  </si>
  <si>
    <t xml:space="preserve">16.6 Elaborar  Informes solicitados por entes externos y los requeridos por Ley
</t>
  </si>
  <si>
    <t xml:space="preserve">16.7 Realizar sensibilización  a Directivos y referentes de proceso sobre la séptima dimensión del MIPG
</t>
  </si>
  <si>
    <t>16.8 Realizar la estrategia de sensibilización  acerca de La cultura del control</t>
  </si>
  <si>
    <t xml:space="preserve">8.1  Gestionar el 100% de las novedades y situaciones administrativas de los servidores públicos de la Entidad.
</t>
  </si>
  <si>
    <t>8.3 Actualizar, custodiar y conservar el 100% de la documentación de las Historias Laborales para garantizar y facilitar su consulta.</t>
  </si>
  <si>
    <t xml:space="preserve">Solicitudes de certificaciones laborales y de bono pensional gestionadas
</t>
  </si>
  <si>
    <t xml:space="preserve">Oportunidad en trámite de certificaciones
</t>
  </si>
  <si>
    <t xml:space="preserve">8.5 Formular e implementar el Plan Institucional de Capacitación de la vigencia 2020.
</t>
  </si>
  <si>
    <t xml:space="preserve">8.6 Formular e implementar el Plan Institucional de Bienestar de la vigencia 2020.
</t>
  </si>
  <si>
    <t xml:space="preserve">8.7 Formular e implementar el Plan Institucional de Incentivos de la vigencia 2020.
</t>
  </si>
  <si>
    <t xml:space="preserve">8.8 Formular e implementar el Plan Anual de Trabajo del Sistema de Gestión de Seguridad y Salud en el Trabajo SG-SST de la vigencia 2020.
</t>
  </si>
  <si>
    <t xml:space="preserve">8.9 Realizar seguimiento y/o capacitación de los sistemas de gestión y evaluación del Desempeño Laboral en todas las dependencias de la Entidad.
</t>
  </si>
  <si>
    <t>8.10 Incluir las Novedades, Liquidar  y pagar oportunamente el 100% de las nóminas de la vigencia.</t>
  </si>
  <si>
    <t>8.11  Remitir a la Oficina Asesora Jurídica y/o Secretaria General de la Entidad y/o a la Dirección Distrital de Cobro, las incapacidades sin reconocimiento y pago mayores a 360 días de mora.</t>
  </si>
  <si>
    <t xml:space="preserve">5.7 Generar espacios de intercambio y desarrollo de conocimientos y prácticas para que por medio del aprendizaje colaborativo, permitan unificar y difundir el "saber-hacer" de la atención a las personas, en la Personería de Bogotá D.C.   </t>
  </si>
  <si>
    <t>5.8 Notificarse de las decisiones  proferidas dentro de las actuaciones administrativas por las Inspecciones de policía y la administración local.</t>
  </si>
  <si>
    <t>5.9 Asistir a las audiencias públicas, realizando las actuaciones que se requieran en protección de los derechos y defensa del interés público (Ley 1801 de 2016)</t>
  </si>
  <si>
    <t>5.10 Sensibilizar a niños, niñas y adolescentes   en sus valores éticos, derechos y sus  obligaciones cívicas y sociales</t>
  </si>
  <si>
    <t xml:space="preserve">5.11 Fortalecer la labor de quienes ejercen la participación ciudadana </t>
  </si>
  <si>
    <t>5.12 Sensibilizar personas sobre la importancia del reciclaje y el buen uso de los contenedores de residuos orgánicos y/o material aprovechable.</t>
  </si>
  <si>
    <t>5.13  Elaboración de acciones de tutela, incidentes de desacato e impugnaciones a fallos de primera instancia</t>
  </si>
  <si>
    <t>5.14 Verificar de manera preventiva el cumplimiento de los términos para evitar situaciones jurídicas de caducidad, prescripción, nulidades, perdida de fuerza ejecutoria e inactividades en el proceso.</t>
  </si>
  <si>
    <t>5.4 Realizar seguimiento al avance de la política publica para victimas del conflicto armado</t>
  </si>
  <si>
    <t>Informe de seguimiento a la política publica para victimas del conflicto armado.</t>
  </si>
  <si>
    <t>Número de informes presentados en el año de seguimiento al avance de la política publica para victimas del conflicto armado</t>
  </si>
  <si>
    <t>Un (1) Informe de seguimiento sobre  el avance de la política publica para victimas del conflicto armado</t>
  </si>
  <si>
    <t xml:space="preserve">5.6 Diseñar e implementar un mecanismo de prevención de peligros que enfrentan los jóvenes en temas de redes sociales, sexting, sextorsión, ciberbuling, entre otros. </t>
  </si>
  <si>
    <t xml:space="preserve">Mecanismo de prevención de los peligros que enfrentan los jóvenes de Bogotá D.C. </t>
  </si>
  <si>
    <t>1. Diseño del mecanismo de prevención a utilizar en los colegios.
2. Implementación del mecanismo de prevención.  
3. Análisis y conclusiones del ejercicio.</t>
  </si>
  <si>
    <t>1. Definir los temas.
2. Elaborar material de difusión.
3. Enviar material de difusión y entrenamiento a la Coordinación de MP y DDHH para su revisión y validación
3. Realizar la difusión del material aprobado
4. Realizar las reuniones de mejoramiento o fortalecimiento en temas específicos.
6. Entregar los soportes  de  la difusión y reunión de mejoramiento o fortalecimiento (actas, planillas o certificaciones, fotos).</t>
  </si>
  <si>
    <t>40 actividades de acompañamiento y/o con seguimiento</t>
  </si>
  <si>
    <t>1. Valorar la procedencia de la acción de tutela.
2. Elaborar la tutela, incidente de desacato o impugnación según corresponda.
3. Realizar seguimiento a los fallos de tutela elaborados.</t>
  </si>
  <si>
    <t>1. Seleccionar por su importancia y/o petición las actuaciones administrativas a revisar.
2. Revisar el expediente
3. Realizar las actuaciones que sean necesarias para el cumplimiento del debido proceso</t>
  </si>
  <si>
    <t>1. Obtener la información del avance presupuestal del PDL
2. Realizar un análisis de los informes con relación a la ejecución presupuestal 
3. Comunicar a la administración local de los resultados de seguimiento.
4. De encontrarse observaciones  con incidencia disciplinaria, fiscal o penal realizar el traslado correspondiente</t>
  </si>
  <si>
    <t>17 informes de  acciones de prevención y control a la función pública presentados a la P.D. para la Coordinación de Veedurías.</t>
  </si>
  <si>
    <t>1. Citar a los peticionarios  a una mesa de trabajo o audiencia donde se profundice sobre los aspectos específicos de la petición.
2. Realizar la audiencia pública o mesa de trabajo.
3. Hacer seguimiento al cumplimiento de los compromisos.</t>
  </si>
  <si>
    <t>2.1 Generar espacios formales e informales para compartir y retroalimentar conocimientos y buenas prácticas realizadas por los servidores(as) de la Personería de Bogotá D.C</t>
  </si>
  <si>
    <t>2.2 Realizar talleres de ideación y creación de innovación pública en la Personería de Bogotá.</t>
  </si>
  <si>
    <t xml:space="preserve">4.1 Diseñar e implementar una estrategia de comunicación para la socialización de los servicios que brindan las personerías locales </t>
  </si>
  <si>
    <t>Porcentaje de avance en el diseño e implementación de la estrategia de comunicación para la socialización de los servicios que brindan las personería locales</t>
  </si>
  <si>
    <t>1) Elaborar (1) comercial promocional, que será divulgado en los canales público - privados, sin costo, gracias a la alianza con la CRC.
2) Diseñar dos (2) piezas gráficas promocionales de los servicios que prestan las personerías locales
3) Diseñar dos (2) banner publicitarios en la página web institucional, promocionando los servicios de las personerías locales. 
4) Elaborar (4) comunicados de prensa</t>
  </si>
  <si>
    <t>N° de novedades y situaciones administrativas gestionadas /  N° requerimientos de novedades y situaciones administrativas presentados * 100</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</si>
  <si>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académico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</si>
  <si>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 xml:space="preserve">Presentar los resultados de las matriz de pedidos de almacén de manera trimestral </t>
  </si>
  <si>
    <t>9.5 Ejecutar el cronograma de actividades del Plan Estratégico de Seguridad Vial</t>
  </si>
  <si>
    <t xml:space="preserve">Llevar a cabo el seguimiento de la ejecución contractual de los procesos a cargo de la dependencia 
Llevar a cabo el control presupuestal, informes de supervisión, y seguimiento a las obligaciones de los contratos a cargo de la dependencia </t>
  </si>
  <si>
    <t>12.2  Realizar las actividades de diseño, actualización e implementación de los instrumentos archivísticos establecidos por la ley</t>
  </si>
  <si>
    <t>12.3 Realizar las actividades de diseño, actualización e implementación de los instrumentos archivísticos establecidos por la ley</t>
  </si>
  <si>
    <t xml:space="preserve">Atender las solicitudes de asistencia técnica requeridas al proceso.
Emitir los lineamientos o instrucciones para la correcta gestión de los documentos de la entidad.
Realizar inspecciones a dependencias para verificar aplicación de lineamientos y estado de organización de archivos de gestión. </t>
  </si>
  <si>
    <t>Recibir de las dependencias las comunicaciones externas a entregar a sus destinatarios 
Elaborar planillas y controles de entrega de las comunicaciones a usuarios externos
Registrar las comunicaciones externas enviadas que han sido devueltas a la Personería y el motivo de devolución
Tramitar la corrección en los datos del destinatario para volver a remitir la comunicación
Retroalimentar a las dependencias productoras de las comunicaciones sobre las devoluciones para disminuirlas</t>
  </si>
  <si>
    <t xml:space="preserve">(Numero de procesos judiciales en las que se interviene oportunamente, de acuerdo a los términos fijados por los despachos judiciales / Numero total de procesos judiciales en los que se vincula la entidad ) -* 100 </t>
  </si>
  <si>
    <t>1) Recibir las acciones de tutela
2) Hacer el reparto correspondiente entre los abogados 
3)  Revisar los informes base de respuesta emitidos por otras dependencias y que son base para la respuesta. 
4) Registrar las acciones de tutela en el sistema o base de datos creado para tal fin
5, hacer seguimiento dentro del proceso y verificar falos de 1 y 2 instancia, registrarlos en la base de datos</t>
  </si>
  <si>
    <t>Número de actualización de registros realizados / Número total de acciones en las que se inician y/o intervine  (x100)</t>
  </si>
  <si>
    <t xml:space="preserve">Una base de datos actualizada permanentemente, con información </t>
  </si>
  <si>
    <t xml:space="preserve">1) Recibir las solicitudes para interponer la respectiva acción popular
2,  Hacer el reparto correspondiente entre los abogados 
3) Revisar los informes base de respuesta emitidos por otras dependencias y que son base para la respuesta. 
4) Registrar las acciones de populares en el sistema o base de datos creado para tal fin                                                                                                                   </t>
  </si>
  <si>
    <t>Porcentaje de actualización de base de datos de sanciones disciplinarias</t>
  </si>
  <si>
    <t>mantener una línea de conceptos emitidos oportunamente</t>
  </si>
  <si>
    <t xml:space="preserve">1) Recibir las solicitudes de concepto jurídico
2) Acopiar las normas pertinentes
3) Verificar vigencia y jerarquía normativa                       4) Confrontar estado del arte en doctrina y jurisprudencia                                                                    5) Emitir el concepto                                                                 </t>
  </si>
  <si>
    <t xml:space="preserve">1) Recibir las solicitudes de registro de sanciones, de corrección y modificación
2) Revisar las solicitudes y documentación anexa
3) Registrar las sanciones en el sistema de antecedentes disciplinarios                                               4) Comunicar a la entidad que genera el reporte               5) Expedir los certificados de antecedentes disciplinarios                                                                     </t>
  </si>
  <si>
    <t>Lineamientos mínimos requeridos</t>
  </si>
  <si>
    <t>1. Visitas de seguimiento de la implementación.
2. Reuniones periódicas con los procesos.
3.Generacion de alertas en caso de encontrar brechas.</t>
  </si>
  <si>
    <t>Medición de la satisfacción de los usuarios</t>
  </si>
  <si>
    <t>1,Aplicación de la encuesta de satisfacción de los usuarios
2. Análisis semestral de la medición de satisfacción de los usuarios.
3. Planes de mejoramiento.</t>
  </si>
  <si>
    <t>Reunión con el equipo de trabajo para establecer la estrategia de sensibilización a desarrollarse.
Elaborar acta de las decisiones que se tomen en  dicha reunión.
Llevar a cabo la estrategia de sensibilización definida
Al finalizar aplicar la encuesta de percepción de la estrategia</t>
  </si>
  <si>
    <t>En la meta operativa "Realizar semestralmente la evaluación sobre la efectividad del manejo de  los Riesgos  Institucionales" se pasa de magnitud programada 2 a 3 informes, teniendo en cuenta la guía de administración del riesgo y la unificación del mapa de riesgos de la Entidad. La periodicidad del seguimiento  que estaba en febrero y agosto pasa a enero, mayo y septiembre. Adicionalmente se quito la palabra "semestralmente".</t>
  </si>
  <si>
    <t>Realizar seguimiento al cumplimiento de las acciones y controles del Mapa de Riesgos de gestión por procesos, que se encuentra publicado en la página Web institucional y elaborar los respectivos informes con conclusiones y recomendaciones, remitiéndolo
a la Dirección de Planeación.</t>
  </si>
  <si>
    <t>Número de seguimientos semestrales al Plan de Mejoramiento Institucional</t>
  </si>
  <si>
    <t>Solicitud y análisis de la información
Elaborar  y presentar  los informes  solicitados por los Entes Externos, Alta Dirección  y  los requeridos por Ley. 
Remisión de informes según el caso
Solicitud y verificación de publicación de informes.</t>
  </si>
  <si>
    <t>Sensibilización  a Directivos y referentes de proceso sobre la séptima dimensión del MIPG</t>
  </si>
  <si>
    <t xml:space="preserve">Listado de asistencia a la capacitación realizada 
</t>
  </si>
  <si>
    <t>6.5 Revisar trimestralmente la ejecución del presupuesto de la localidad, evaluando sus efectos en la ejecución del plan de desarrollo local</t>
  </si>
  <si>
    <t>6.6 Revisar los contratos a petición de parte.</t>
  </si>
  <si>
    <t xml:space="preserve">6.7 Revisar los contratos  del plan de desarrollo local </t>
  </si>
  <si>
    <t xml:space="preserve">8.4 Atender las solicitudes de certificaciones laborales y de bono pensional, dentro de los tiempos previstos
</t>
  </si>
  <si>
    <t xml:space="preserve">8.2  Gestionar el cobro del 90% de las incapacidades de acuerdo con la normatividad vigente
</t>
  </si>
  <si>
    <t>2.3.  Implementar los mecanismos  para la documentación y/o registro  de la memoria institucional,  conservación en el repositorio institucional y difusión al interior y exterior de la entidad.</t>
  </si>
  <si>
    <t>Mecanismo implementado para la documentación y/o registro de la memoria institucional,  conservación en el repositorio institucional y difusión</t>
  </si>
  <si>
    <t>% de avance de en la implementación del mecanismo</t>
  </si>
  <si>
    <t>Mecanismo de documentación, conservación y difusión  implementado</t>
  </si>
  <si>
    <t>1. Diseñar el procedimiento para la documentación y/o registro de  las lecciones aprendidas y mejores prácticas, realizadas por los funcionarios de la entidad, con el fin de preservar la memoria institucional y su conservación en el repositorio institucional. 
2.  Difundir las lecciones aprendidas y mejores prácticas, realizadas por los funcionarios de la entidad, una vez que se encuentren documentadas.
3. Realizar un inventario de los documentos misionales, que cumplan con las condiciones, para ser conservados y publicados en el repositorio institucional, con el fin de ser consultados y usados por la comunidad en general.</t>
  </si>
  <si>
    <t>JUAN CARLOS PÉREZ CARREÑO / DIRECTOR DE GESTIÓN DEL CONOCIMIENTO E INNOVACIÓN</t>
  </si>
  <si>
    <t>13/12/2019
Actualización: 05/03/2020</t>
  </si>
  <si>
    <t>118 acciones de promoción</t>
  </si>
  <si>
    <t>20 espacios de transferencia, mejora y fortalecimiento de conocimientos y buenas prácticas realizados.</t>
  </si>
  <si>
    <t>Personera Delegada para la Coordinación del Ministerio Público y los Derechos Humanos
Personeros(as) Delegados(as) y Director Centro de Conciliación.</t>
  </si>
  <si>
    <t>Personero(a) Delegado(a) para la Coordinación de Prevención y Control a la Función Pública y Personeros(as) Delegados(as) de las dependencias adscritas.</t>
  </si>
  <si>
    <t>Personera Delegada para la Coordinación de Gestión  de las Personerías Locales
Personeros(as) Locales</t>
  </si>
  <si>
    <t>Personero(a) Delegado(a) para la Coordinación de Prevención y Control a la Función Pública 
Personeros(as) Delegados(as) para los sectores Movilidad y Planeación y sectores Educación, Cultura, Recreación y Deporte</t>
  </si>
  <si>
    <t>Personeros(as) Delegados(as) para Asuntos Penales I, para Asuntos Penales II, para Asuntos Policivos y Civiles, para la Defensa de  y Protección de los Derechos Humanos y para la Familia y Sujetos de Especial Protección Constitucional</t>
  </si>
  <si>
    <t>Personer(o)a Delegada para la Protección de Víctimas del Conflicto Armado Interno</t>
  </si>
  <si>
    <t>Personero Delegado para la Asistencia Jurídica al Ciudadano
Personero(a) Delegado para Asuntos Penales II
Personer(o)a Delegada para la Protección de Víctimas del Conflicto Armado Interno</t>
  </si>
  <si>
    <t xml:space="preserve">Dirección de Tecnologías de la Información y las Comunicaciones - DTIC
</t>
  </si>
  <si>
    <t>Jefe Oficina Asesora de Comunicaciones</t>
  </si>
  <si>
    <t xml:space="preserve">Personero(a) Delegada para la Coordinación de Potestad Disciplinaria, Personeros(as) Delegados(as) y la Dirección de Investigaciones Especiales y Apoyo Técnico
</t>
  </si>
  <si>
    <t>Director de Gestión del Conocimiento e Innovación</t>
  </si>
  <si>
    <t xml:space="preserve">Director de Tecnologías de la Información y las Comunicaciones - DTIC
</t>
  </si>
  <si>
    <t>Jefe de Oficina de Control Interno Disciplinario</t>
  </si>
  <si>
    <t>Liliana Villamil Gómez - Jefe Oficina Control Interno Disciplinario</t>
  </si>
  <si>
    <t>Subdirector(a) de Gestión Documental y Recursos Físicos</t>
  </si>
  <si>
    <t>Subdirector(a) de Gestión Financiera</t>
  </si>
  <si>
    <t>Director(a) Administrativa y Financiera / Subdirector(a) de Gestión Contractual</t>
  </si>
  <si>
    <t>Jefe Oficina Asesora Jurídica</t>
  </si>
  <si>
    <t>Cumplimiento de la función legal que recae sobre la Dirección de Talento Humano, de acuerdo a lo establecido en el anexo técnico del Acuerdo 617 de 2018, expedido por la CNSC.
Concientización y empoderamiento de los evaluadores y evaluados, en sus derechos y deberes dentro del Sistema.
Fortalecimiento del Sistema de Evaluación del Desempeño Laboral de la Entidad.
Informe de Resultados de la Evaluación de Desempeño</t>
  </si>
  <si>
    <t>DIANA MARGARITA JAIMES PLATA  - PERSONERA DELEGADA PARA LA COORDINACION DEL MINISTERIO PUBLICO  Y LOS DERECHOS HUMANOS 
LUZ ESTELLA GARCÍA FORERO - PERSONERA DELEGADA PARA LA COORDINACION DE LA GESTIÓN DE LAS PERSONERÍAS LOCALES</t>
  </si>
  <si>
    <t>13/12/2019
Actualización: 16/03/2020</t>
  </si>
  <si>
    <t>JUAN PABLO CONTRERAS LIZARAZO PERSONERO DELEGADO PARA LA COORDINACIÓN DE PREVENCIÓN Y CONTROL A LA FUNCIÓN PÚBLICA
LUZ ESTELLA GARCIA PERSONERA DELEGADA PARA LA COORDINACIÓN DE LA GESTIÓN DE LAS PERSONERÍAS LOCALES</t>
  </si>
  <si>
    <t xml:space="preserve">GUSTAVO ADOLFO CASTRO CAPERA PERSONERO DELEGADO PARA LA COORDINACIÓN DE POTESTAD DSCIPLINARIA </t>
  </si>
  <si>
    <t>Porcentaje de intervención oportuna en defensa judicial de la Entidad por acciones de tutela</t>
  </si>
  <si>
    <t>Porcentaje de actualización de la base de datos de acciones en las que se inician y/o intervine</t>
  </si>
  <si>
    <t>1000 tutelas elaboradas</t>
  </si>
  <si>
    <t>5000 impulsos realizados</t>
  </si>
  <si>
    <t>Acciones de prevención y control a la función pública realizadas</t>
  </si>
  <si>
    <t>Avance en la  implementación de las mejores prácticas para la adecuada gestión de la infraestructura tecnológica de la Entidad</t>
  </si>
  <si>
    <t>Avance para mantener y evolucionar los sistemas de información de la Entidad acorde a las necesidades</t>
  </si>
  <si>
    <t>Avance en el desarrollo de las actividades requeridas para la implementación del Sistema de Gestión de Seguridad de la Información SGSI</t>
  </si>
  <si>
    <t>Avance del desarrollo del plan de acción enmarcadas en el manual de la política de Gobierno Digital</t>
  </si>
  <si>
    <t>Citaciones a audiencia emitidas que terminan con fallo</t>
  </si>
  <si>
    <t>Número de fallos proferidos en primera instancia</t>
  </si>
  <si>
    <t>Números  de sensibilizaciones realizadas</t>
  </si>
  <si>
    <t>N° de actividades ejecutadas en el periodo/N° de actividades programadas en el PESV para la vigencia*100</t>
  </si>
  <si>
    <t>Año 2014: 1043 
Año 2015: 2864
Año 2016: 606
Año 2018: 2147 
Año 2019: 1034
cajas de archivo transferidas al archivo central
100%</t>
  </si>
  <si>
    <t>Cantidad de actividades ejecutadas en el año para diseño o ajuste de instrumentos archivísticos</t>
  </si>
  <si>
    <t xml:space="preserve">Año 2018: 
50 actividades
Año 2019: 
27 actividades realizadas para diseñar, actualizar e implementar instrumentos archivísticos
</t>
  </si>
  <si>
    <t>Campaña de divulgación.</t>
  </si>
  <si>
    <t xml:space="preserve">Avance en la implementación de acciones para la sostenibilidad del Sistema de Gestión de la Calidad </t>
  </si>
  <si>
    <t>Avance en la implementación del Modelo (MIPG)</t>
  </si>
  <si>
    <t>Porcentaje de avance en las  actividades programadas PAAC</t>
  </si>
  <si>
    <t>Visitas para realizar control a la gestión</t>
  </si>
  <si>
    <t xml:space="preserve"> Número de Planes programas y proyectos publicados en los periodos establecidos / Número total de   Planes programas y proyectos publicados a publicar</t>
  </si>
  <si>
    <t>1. Elaborar documento controlado Guía de Servicio al Usuario.
2. Elaborar documento de Caracterización de Usuarios.
3. Elaborar procedimientos necesarios fruto del análisis de mejoramiento que se presente en el proceso..
4. Expedir las circulares tendientes a establecer pautas para la prestación del servicio.</t>
  </si>
  <si>
    <t>Proceso</t>
  </si>
  <si>
    <t>Anual</t>
  </si>
  <si>
    <t>01 Direccionamiento Estratégico</t>
  </si>
  <si>
    <t>02 Gestión del Conocimiento e Innovación</t>
  </si>
  <si>
    <t>03 Direccionamiento TIC</t>
  </si>
  <si>
    <t>04 Comunicación Estratégica</t>
  </si>
  <si>
    <t>14 Servicio al Usuario</t>
  </si>
  <si>
    <t>N.A.</t>
  </si>
  <si>
    <t>05 Promoción y Defensa de Derechos</t>
  </si>
  <si>
    <t>07 Potestad Disciplinaria</t>
  </si>
  <si>
    <t>08 Gestión del Talento Humano</t>
  </si>
  <si>
    <t>09 Gestión Administrativa</t>
  </si>
  <si>
    <t>10 Gestión Financiera</t>
  </si>
  <si>
    <t>11 Gestión Contractual</t>
  </si>
  <si>
    <t>12 Gestión Documental</t>
  </si>
  <si>
    <t>13 Gestión Jurídica</t>
  </si>
  <si>
    <t>15 Control Disciplinario Interno</t>
  </si>
  <si>
    <t>16 Evaluación y Seguimiento</t>
  </si>
  <si>
    <t>01-RI-02</t>
  </si>
  <si>
    <t>01-RI-09</t>
  </si>
  <si>
    <t>01-RI-10</t>
  </si>
  <si>
    <t>03-RI-06</t>
  </si>
  <si>
    <t>03-RI-07</t>
  </si>
  <si>
    <t>03-RI-08</t>
  </si>
  <si>
    <t>03-RI-09</t>
  </si>
  <si>
    <t>03-RI-11</t>
  </si>
  <si>
    <t>04-RI-01</t>
  </si>
  <si>
    <t>04-RI-02</t>
  </si>
  <si>
    <t>04-RI-03</t>
  </si>
  <si>
    <t>06-RI-04</t>
  </si>
  <si>
    <t>06-RI-05</t>
  </si>
  <si>
    <t>06-RI-08</t>
  </si>
  <si>
    <t>06-RI-06</t>
  </si>
  <si>
    <t>06-RI-07</t>
  </si>
  <si>
    <t>07-RI-01</t>
  </si>
  <si>
    <t>07-RI-02</t>
  </si>
  <si>
    <t>07-RI-03</t>
  </si>
  <si>
    <t>07-RI-04</t>
  </si>
  <si>
    <t>08-RI-05</t>
  </si>
  <si>
    <t>08-RI-06</t>
  </si>
  <si>
    <t>08-RI-07</t>
  </si>
  <si>
    <t>08-RI-08</t>
  </si>
  <si>
    <t>08-RI-09</t>
  </si>
  <si>
    <t>08-RI-10</t>
  </si>
  <si>
    <t>08-RI-11</t>
  </si>
  <si>
    <t>08-RI-12</t>
  </si>
  <si>
    <t>08-RI-13</t>
  </si>
  <si>
    <t>08-RI-16</t>
  </si>
  <si>
    <t>09-RI-01</t>
  </si>
  <si>
    <t>10-RI-01</t>
  </si>
  <si>
    <t>11-RI-02</t>
  </si>
  <si>
    <t>12-RI-01</t>
  </si>
  <si>
    <t>12-RI-04</t>
  </si>
  <si>
    <t>15-RI-01</t>
  </si>
  <si>
    <t>15-RI-02</t>
  </si>
  <si>
    <t>15-RI-03</t>
  </si>
  <si>
    <t>15-RI-04</t>
  </si>
  <si>
    <t>16-RI-01</t>
  </si>
  <si>
    <t>16-RI-02</t>
  </si>
  <si>
    <t>16-RI-04</t>
  </si>
  <si>
    <t>16-RI-05</t>
  </si>
  <si>
    <t>16-RI-06</t>
  </si>
  <si>
    <t>16-RI-07</t>
  </si>
  <si>
    <t>16-RI-08</t>
  </si>
  <si>
    <t>Igual A:</t>
  </si>
  <si>
    <t>IDENTIFICACIÓN DEL INDICADOR</t>
  </si>
  <si>
    <t>NOMBRE DEL INDICADOR</t>
  </si>
  <si>
    <t>No</t>
  </si>
  <si>
    <t>RANGOS DE CUMPLIMIENTO</t>
  </si>
  <si>
    <t>TIPO DE INDICADOR</t>
  </si>
  <si>
    <t>PROCESO</t>
  </si>
  <si>
    <t>05-RI-05</t>
  </si>
  <si>
    <t>Tipología de proceso</t>
  </si>
  <si>
    <t>Instrumento de planeación</t>
  </si>
  <si>
    <t>Tipología de indicador</t>
  </si>
  <si>
    <t>Vigencia</t>
  </si>
  <si>
    <t>Tendencia del Indicador</t>
  </si>
  <si>
    <t>Estratégico</t>
  </si>
  <si>
    <t>Plan Operativo Anual POA por procesos (SGC)</t>
  </si>
  <si>
    <t>Eficacia</t>
  </si>
  <si>
    <t>Creciente</t>
  </si>
  <si>
    <t>Menor A:</t>
  </si>
  <si>
    <t>Plan Estratégico Institucional PEI</t>
  </si>
  <si>
    <t>Eficiencia</t>
  </si>
  <si>
    <t>Cuatrienal</t>
  </si>
  <si>
    <t>Decreciente</t>
  </si>
  <si>
    <t>No Aplica</t>
  </si>
  <si>
    <t>Productos, Metas y Resultados PMR</t>
  </si>
  <si>
    <t>Efectividad</t>
  </si>
  <si>
    <t>Permanente</t>
  </si>
  <si>
    <t>Proyecto de inversión</t>
  </si>
  <si>
    <t>Misional</t>
  </si>
  <si>
    <t>Sistema de Gestión de Seguridad y Salud en el Trabajo</t>
  </si>
  <si>
    <t>Mayor A:</t>
  </si>
  <si>
    <t>06 Prevención y Control a la Función Pública</t>
  </si>
  <si>
    <t>Sistema de Gestión de Seguridad de la Información</t>
  </si>
  <si>
    <t>Sistema de Gestión Ambiental</t>
  </si>
  <si>
    <t>De apoyo</t>
  </si>
  <si>
    <t>Modelo Integrado de Planeación y Gestión</t>
  </si>
  <si>
    <t>De evaluación, seguimiento y control</t>
  </si>
  <si>
    <t>05-RI-06</t>
  </si>
  <si>
    <t>rangos</t>
  </si>
  <si>
    <t>Mayor o igual A:</t>
  </si>
  <si>
    <t>Menor o igual A:</t>
  </si>
  <si>
    <t>1. Validar el cumplimiento de requisitos frente a la NTC ISO 9001:2015 partiendo del plan de implementación 2019
2. Elaborar el Plan de Acción del SGC para la sostenibilidad y mejora.
3. Ejecutar el Plan de Acción del SGC para la sostenibilidad y mejora.
4. Hacer seguimiento a la ejecución del Plan.
5. Generar informe de avance en la ejecución del plan.</t>
  </si>
  <si>
    <t>JOSÉ HUGO TORRES HERNÁNDEZ
SUBDIRECTOR DE PRESUPUESTO, CONTABILIDAD Y TESORERÍA</t>
  </si>
  <si>
    <t>01-RI-01</t>
  </si>
  <si>
    <t>02-RI-02</t>
  </si>
  <si>
    <t>01-RI-03</t>
  </si>
  <si>
    <t>01-RI-08</t>
  </si>
  <si>
    <t>02-RI-01</t>
  </si>
  <si>
    <t>02-RI-03</t>
  </si>
  <si>
    <t>03-RI-10</t>
  </si>
  <si>
    <t>04-RI-04</t>
  </si>
  <si>
    <t>04-RI-05</t>
  </si>
  <si>
    <t>05-RI-08</t>
  </si>
  <si>
    <t>05-RI-10</t>
  </si>
  <si>
    <t>05-RI-11</t>
  </si>
  <si>
    <t>05-RI-12</t>
  </si>
  <si>
    <t>05-RI-13</t>
  </si>
  <si>
    <t>05-RI-14</t>
  </si>
  <si>
    <t>05-RI-15</t>
  </si>
  <si>
    <t>05-RI-16</t>
  </si>
  <si>
    <t>05-RI-09MP</t>
  </si>
  <si>
    <t>05-RI-09L</t>
  </si>
  <si>
    <t>05-RI-07MP</t>
  </si>
  <si>
    <t>05-RI-17</t>
  </si>
  <si>
    <t>05-RI-27</t>
  </si>
  <si>
    <t>05-RI-28</t>
  </si>
  <si>
    <t>05-RI-29</t>
  </si>
  <si>
    <t>05-RI-30</t>
  </si>
  <si>
    <t>05-RI-31</t>
  </si>
  <si>
    <t>05-RI-32</t>
  </si>
  <si>
    <t>05-RI-07PC</t>
  </si>
  <si>
    <t>05-RI-09PC</t>
  </si>
  <si>
    <t>06-RI-02</t>
  </si>
  <si>
    <t>08-RI-03</t>
  </si>
  <si>
    <t>08-RI-14</t>
  </si>
  <si>
    <t>08-RI-17</t>
  </si>
  <si>
    <t>09-RI-02</t>
  </si>
  <si>
    <t>09-RI-03</t>
  </si>
  <si>
    <t>09-RI-04</t>
  </si>
  <si>
    <t>09-RI-05</t>
  </si>
  <si>
    <t>09-RI-06</t>
  </si>
  <si>
    <t>11-RI-01</t>
  </si>
  <si>
    <t>12-RI-02</t>
  </si>
  <si>
    <t>12-RI-03</t>
  </si>
  <si>
    <t>13-R1-01</t>
  </si>
  <si>
    <t>13-R1-02</t>
  </si>
  <si>
    <t>13-R1-03</t>
  </si>
  <si>
    <t>13-R1-04</t>
  </si>
  <si>
    <t>13-R1-05</t>
  </si>
  <si>
    <t>14-RI-01</t>
  </si>
  <si>
    <t>14-RI-02</t>
  </si>
  <si>
    <t>14-RI-03</t>
  </si>
  <si>
    <t>16-RI-03</t>
  </si>
  <si>
    <t>CONSOLIDADO DE INDICADORES SGC</t>
  </si>
  <si>
    <t>INSATISFACTORIO 
(El valor equivale a %)</t>
  </si>
  <si>
    <t>SATISFACTORIO
 (El valor equivale a %)</t>
  </si>
  <si>
    <t>ACEPTABLE
 (El valor equivale a %)</t>
  </si>
  <si>
    <t>Sensibilizaciones realizadas en valores, derechos y  obligaciones</t>
  </si>
  <si>
    <t>Porcentaje de intervención oportuna en defensa judicial de la Entidad (Vinculada)</t>
  </si>
  <si>
    <t>Intervenciones realizadas (impulsos realizados)</t>
  </si>
  <si>
    <t>Espacios  de transferencia  de conocimientos realizados .</t>
  </si>
  <si>
    <t>Número  de espacios  de transferencia  de conocimientos realizados .</t>
  </si>
  <si>
    <t>1. Definir  temas  a   tratar.
2. Realizar  convocatoria  a  los servidores(as) de la entidad.
3. Elaborar un informe donde se incluya un balance de los resultados productos de los  espacios.
4. Entregar  los soportes ( Fotográfico, listas de asistencias)</t>
  </si>
  <si>
    <t>Espacios  de  ideación y creación de innovación pública realizados</t>
  </si>
  <si>
    <t>Número de espacios de ideación y creación de innovación pública realizados</t>
  </si>
  <si>
    <t>Personera Delegada para la Coordinación del Ministerio Público y los Derechos Humanos
Personeros(as) Delegados(as) y Director Centro de Conciliación y Mecanismos Alternativos de Solución de Conflictos</t>
  </si>
  <si>
    <t>Personera Delegada para la  Familia y Sujetos de Especial Protección Constitucional</t>
  </si>
  <si>
    <t>188.416 Personas sensibilizadas en derechos y deberes</t>
  </si>
  <si>
    <t>106.745 intervenciones adelantadas en el ejercicio del ministerio público en defensa de los derechos humanos</t>
  </si>
  <si>
    <t>8.078 acciones adelantadas en favor de las víctimas del conflicto armado</t>
  </si>
  <si>
    <t>97.098 requerimientos finalizados con respuesta de fondo en defensa de los derechos</t>
  </si>
  <si>
    <t>13.130 solicitudes de  conciliación atendidas</t>
  </si>
  <si>
    <t>Cinco (5) Mecanismos de prevención de peligros que enfrentan los jóvenes en temas de redes sociales, sexting, sextorsión, ciberbullying, entre otros. Registro fotográfico y listas de asistencia que evidencian la implementación del mecanismo.</t>
  </si>
  <si>
    <t>279 Intervenciones adelantadas en el ejercicio del ministerio público en defensa de los derechos humanos</t>
  </si>
  <si>
    <t>11.370 requerimientos finalizados con respuesta de fondo en defensa de los derechos</t>
  </si>
  <si>
    <t>21.500 requerimientos tramitados y finalizado son respuesta de fondo en defensa de los derechos</t>
  </si>
  <si>
    <t>5.000 niños y niñas sensibilizados</t>
  </si>
  <si>
    <t>1.000 personas sensibilizadas en medio ambiente</t>
  </si>
  <si>
    <t xml:space="preserve">13 Mesas de trabajo y Audiencias Públicas realizadas.
</t>
  </si>
  <si>
    <t xml:space="preserve">96 Informes de acción de prevención y control a la función pública realizados por cada una de las delegadas de manera oficiosa y a petición de parte 
</t>
  </si>
  <si>
    <t xml:space="preserve">46 Seguimientos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</si>
</sst>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
  </numFmts>
  <fonts count="5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sz val="9"/>
      <name val="Arial"/>
      <family val="2"/>
    </font>
    <font>
      <b/>
      <sz val="16"/>
      <color rgb="FF0070C0"/>
      <name val="Century Gothic"/>
      <family val="2"/>
    </font>
    <font>
      <sz val="14"/>
      <name val="Arial"/>
      <family val="2"/>
    </font>
    <font>
      <sz val="10"/>
      <color indexed="81"/>
      <name val="Arial"/>
      <family val="2"/>
    </font>
    <font>
      <b/>
      <sz val="10"/>
      <color indexed="81"/>
      <name val="Arial"/>
      <family val="2"/>
    </font>
    <font>
      <sz val="12"/>
      <color rgb="FF000000"/>
      <name val="Arial"/>
      <family val="2"/>
    </font>
    <font>
      <sz val="16"/>
      <color rgb="FF000000"/>
      <name val="Arial"/>
      <family val="2"/>
    </font>
    <font>
      <sz val="16"/>
      <name val="Arial"/>
      <family val="2"/>
    </font>
    <font>
      <b/>
      <sz val="35"/>
      <name val="Arial"/>
      <family val="2"/>
    </font>
    <font>
      <b/>
      <sz val="8"/>
      <name val="Arial"/>
      <family val="2"/>
    </font>
    <font>
      <sz val="14"/>
      <color theme="1"/>
      <name val="Arial"/>
      <family val="2"/>
    </font>
    <font>
      <sz val="20"/>
      <name val="Arial"/>
      <family val="2"/>
    </font>
    <font>
      <sz val="10"/>
      <color theme="1"/>
      <name val="Arial"/>
      <family val="2"/>
    </font>
    <font>
      <b/>
      <sz val="10"/>
      <color theme="0"/>
      <name val="Arial"/>
      <family val="2"/>
    </font>
    <font>
      <sz val="8"/>
      <color theme="1"/>
      <name val="Arial"/>
      <family val="2"/>
    </font>
    <font>
      <b/>
      <sz val="8"/>
      <color theme="1"/>
      <name val="Arial"/>
      <family val="2"/>
    </font>
    <font>
      <sz val="8"/>
      <name val="Arial"/>
      <family val="2"/>
    </font>
  </fonts>
  <fills count="2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8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bottom style="double">
        <color indexed="64"/>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s>
  <cellStyleXfs count="32">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43" fontId="4" fillId="0" borderId="1" applyFont="0" applyFill="0" applyBorder="0" applyAlignment="0" applyProtection="0"/>
    <xf numFmtId="0" fontId="1" fillId="0" borderId="1"/>
    <xf numFmtId="0" fontId="4" fillId="0" borderId="1" applyNumberFormat="0" applyFont="0" applyFill="0" applyBorder="0" applyAlignment="0" applyProtection="0">
      <alignment vertical="top"/>
    </xf>
    <xf numFmtId="0" fontId="1" fillId="0" borderId="1"/>
    <xf numFmtId="9" fontId="1" fillId="0" borderId="1" applyFont="0" applyFill="0" applyBorder="0" applyAlignment="0" applyProtection="0"/>
    <xf numFmtId="41" fontId="1" fillId="0" borderId="1" applyFont="0" applyFill="0" applyBorder="0" applyAlignment="0" applyProtection="0"/>
  </cellStyleXfs>
  <cellXfs count="805">
    <xf numFmtId="0" fontId="0" fillId="0" borderId="0" xfId="0"/>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4" fillId="0" borderId="1" xfId="0" applyFont="1" applyBorder="1" applyAlignment="1">
      <alignment vertical="center"/>
    </xf>
    <xf numFmtId="0" fontId="14" fillId="0" borderId="1" xfId="1" applyFont="1" applyBorder="1" applyAlignment="1">
      <alignment vertical="center"/>
    </xf>
    <xf numFmtId="0" fontId="14" fillId="0" borderId="1" xfId="1" applyFont="1" applyBorder="1" applyAlignment="1">
      <alignment vertical="center" wrapText="1"/>
    </xf>
    <xf numFmtId="0" fontId="14" fillId="0" borderId="0" xfId="0" applyFont="1" applyAlignment="1">
      <alignment vertical="center"/>
    </xf>
    <xf numFmtId="0" fontId="14"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4" fillId="0" borderId="1" xfId="1" applyFont="1" applyBorder="1" applyAlignment="1">
      <alignment horizontal="center" vertical="center"/>
    </xf>
    <xf numFmtId="0" fontId="14" fillId="0" borderId="0" xfId="0" applyFont="1" applyAlignment="1">
      <alignment horizontal="center" vertical="center"/>
    </xf>
    <xf numFmtId="0" fontId="10" fillId="0" borderId="3"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6" fillId="0" borderId="1" xfId="1" applyFont="1" applyBorder="1" applyAlignment="1">
      <alignment horizontal="lef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1" fontId="20" fillId="8" borderId="3" xfId="0" applyNumberFormat="1" applyFont="1" applyFill="1" applyBorder="1" applyAlignment="1" applyProtection="1">
      <alignment horizontal="center" vertical="center"/>
    </xf>
    <xf numFmtId="9" fontId="20" fillId="8" borderId="3" xfId="5" applyNumberFormat="1" applyFont="1" applyFill="1" applyBorder="1" applyAlignment="1" applyProtection="1">
      <alignment horizontal="center" vertical="center"/>
    </xf>
    <xf numFmtId="0" fontId="19" fillId="0" borderId="6" xfId="19" applyFont="1" applyBorder="1" applyAlignment="1" applyProtection="1">
      <alignment horizontal="left" vertical="center" wrapText="1"/>
      <protection locked="0"/>
    </xf>
    <xf numFmtId="0" fontId="19" fillId="0" borderId="2" xfId="19" applyFont="1" applyBorder="1" applyAlignment="1" applyProtection="1">
      <alignment horizontal="left" vertical="center" wrapText="1"/>
      <protection locked="0"/>
    </xf>
    <xf numFmtId="3" fontId="20" fillId="8" borderId="3" xfId="0" applyNumberFormat="1" applyFont="1" applyFill="1" applyBorder="1" applyAlignment="1" applyProtection="1">
      <alignment horizontal="center" vertical="center"/>
    </xf>
    <xf numFmtId="0" fontId="24" fillId="3" borderId="3" xfId="0" applyFont="1" applyFill="1" applyBorder="1" applyAlignment="1">
      <alignment horizontal="left"/>
    </xf>
    <xf numFmtId="0" fontId="24" fillId="3" borderId="27" xfId="0" applyFont="1" applyFill="1" applyBorder="1" applyAlignment="1">
      <alignment horizontal="left"/>
    </xf>
    <xf numFmtId="0" fontId="23" fillId="3" borderId="5" xfId="0" applyFont="1" applyFill="1" applyBorder="1" applyAlignment="1">
      <alignment horizontal="left"/>
    </xf>
    <xf numFmtId="0" fontId="23" fillId="3" borderId="28" xfId="0" applyFont="1" applyFill="1" applyBorder="1" applyAlignment="1">
      <alignment horizontal="center"/>
    </xf>
    <xf numFmtId="0" fontId="27" fillId="0" borderId="3" xfId="1" applyFont="1" applyFill="1" applyBorder="1" applyAlignment="1" applyProtection="1">
      <alignment horizontal="center" vertical="top" wrapText="1"/>
    </xf>
    <xf numFmtId="0" fontId="28" fillId="0" borderId="3" xfId="1" applyFont="1" applyFill="1" applyBorder="1" applyAlignment="1" applyProtection="1">
      <alignment horizontal="center" vertical="top" wrapText="1"/>
    </xf>
    <xf numFmtId="0" fontId="27" fillId="8"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7" xfId="22" applyFont="1" applyFill="1" applyBorder="1" applyAlignment="1">
      <alignment horizontal="left"/>
    </xf>
    <xf numFmtId="0" fontId="23" fillId="3" borderId="5" xfId="22" applyFont="1" applyFill="1" applyBorder="1" applyAlignment="1">
      <alignment horizontal="left"/>
    </xf>
    <xf numFmtId="0" fontId="23" fillId="3" borderId="28" xfId="22" applyFont="1" applyFill="1" applyBorder="1" applyAlignment="1">
      <alignment horizontal="center"/>
    </xf>
    <xf numFmtId="0" fontId="31" fillId="0" borderId="1" xfId="22" applyFont="1" applyBorder="1" applyAlignment="1">
      <alignment horizontal="center" vertical="center"/>
    </xf>
    <xf numFmtId="0" fontId="30" fillId="11" borderId="50" xfId="22" applyFont="1" applyFill="1" applyBorder="1" applyAlignment="1">
      <alignment horizontal="center" vertical="center"/>
    </xf>
    <xf numFmtId="0" fontId="8" fillId="15" borderId="54" xfId="8" applyFont="1" applyFill="1" applyBorder="1" applyAlignment="1">
      <alignment horizontal="left" vertical="center"/>
    </xf>
    <xf numFmtId="0" fontId="8" fillId="15" borderId="56" xfId="8" applyFont="1" applyFill="1" applyBorder="1" applyAlignment="1">
      <alignment horizontal="left" vertical="center" wrapText="1"/>
    </xf>
    <xf numFmtId="0" fontId="8" fillId="15" borderId="57" xfId="22" applyFont="1" applyFill="1" applyBorder="1" applyAlignment="1">
      <alignment vertical="center" wrapText="1"/>
    </xf>
    <xf numFmtId="0" fontId="8" fillId="15" borderId="56" xfId="22" applyFont="1" applyFill="1" applyBorder="1" applyAlignment="1">
      <alignment horizontal="left" vertical="center" wrapText="1"/>
    </xf>
    <xf numFmtId="0" fontId="8" fillId="15" borderId="56" xfId="22" applyFont="1" applyFill="1" applyBorder="1" applyAlignment="1">
      <alignment vertical="center" wrapText="1"/>
    </xf>
    <xf numFmtId="0" fontId="4" fillId="0" borderId="1" xfId="22" applyBorder="1"/>
    <xf numFmtId="0" fontId="8" fillId="15" borderId="20" xfId="8" applyFont="1" applyFill="1" applyBorder="1" applyAlignment="1">
      <alignment horizontal="left" vertical="center" wrapText="1"/>
    </xf>
    <xf numFmtId="0" fontId="8" fillId="15" borderId="54" xfId="8" applyFont="1" applyFill="1" applyBorder="1" applyAlignment="1">
      <alignment horizontal="left" vertical="center" wrapText="1"/>
    </xf>
    <xf numFmtId="0" fontId="8" fillId="15" borderId="58"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7" xfId="22" applyFont="1" applyFill="1" applyBorder="1" applyAlignment="1">
      <alignment horizontal="left" vertical="center" wrapText="1"/>
    </xf>
    <xf numFmtId="0" fontId="8" fillId="16" borderId="2" xfId="1" applyFont="1" applyFill="1" applyBorder="1" applyAlignment="1">
      <alignment horizontal="center" vertical="center"/>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xf>
    <xf numFmtId="0" fontId="5" fillId="5" borderId="61" xfId="0" applyFont="1" applyFill="1" applyBorder="1" applyAlignment="1">
      <alignment vertical="center"/>
    </xf>
    <xf numFmtId="0" fontId="10" fillId="8" borderId="3" xfId="1" applyFont="1" applyFill="1" applyBorder="1" applyAlignment="1" applyProtection="1">
      <alignment horizontal="center" vertical="top" wrapText="1"/>
    </xf>
    <xf numFmtId="0" fontId="9" fillId="8" borderId="3" xfId="1" applyFont="1" applyFill="1" applyBorder="1" applyAlignment="1" applyProtection="1">
      <alignment horizontal="center" vertical="top" wrapText="1"/>
    </xf>
    <xf numFmtId="3" fontId="20" fillId="0" borderId="3" xfId="6" applyNumberFormat="1" applyFont="1" applyBorder="1" applyAlignment="1" applyProtection="1">
      <alignment horizontal="center" vertical="center" wrapText="1"/>
      <protection locked="0"/>
    </xf>
    <xf numFmtId="3" fontId="20" fillId="8" borderId="3" xfId="6" applyNumberFormat="1" applyFont="1" applyFill="1" applyBorder="1" applyAlignment="1" applyProtection="1">
      <alignment horizontal="center" vertical="center"/>
    </xf>
    <xf numFmtId="3" fontId="35" fillId="0" borderId="0" xfId="0" applyNumberFormat="1" applyFont="1" applyAlignment="1">
      <alignment vertical="center"/>
    </xf>
    <xf numFmtId="1" fontId="20" fillId="0" borderId="3" xfId="6" applyNumberFormat="1" applyFont="1" applyBorder="1" applyAlignment="1" applyProtection="1">
      <alignment horizontal="center" vertical="center" wrapText="1"/>
      <protection locked="0"/>
    </xf>
    <xf numFmtId="1" fontId="20" fillId="8" borderId="3" xfId="6" applyNumberFormat="1" applyFont="1" applyFill="1" applyBorder="1" applyAlignment="1" applyProtection="1">
      <alignment horizontal="center" vertical="center"/>
    </xf>
    <xf numFmtId="9" fontId="6" fillId="0" borderId="1" xfId="7" applyFont="1" applyAlignment="1">
      <alignment vertical="center"/>
    </xf>
    <xf numFmtId="0" fontId="22" fillId="0" borderId="6" xfId="19" applyFont="1" applyBorder="1" applyAlignment="1" applyProtection="1">
      <alignment horizontal="left" vertical="center" wrapText="1"/>
      <protection locked="0"/>
    </xf>
    <xf numFmtId="0" fontId="20" fillId="0" borderId="3" xfId="6" applyNumberFormat="1" applyFont="1" applyBorder="1" applyAlignment="1" applyProtection="1">
      <alignment horizontal="center" vertical="center" wrapText="1"/>
      <protection locked="0"/>
    </xf>
    <xf numFmtId="3" fontId="20" fillId="8" borderId="3" xfId="6" applyNumberFormat="1" applyFont="1" applyFill="1" applyBorder="1" applyAlignment="1" applyProtection="1">
      <alignment horizontal="center" vertical="center"/>
      <protection locked="0"/>
    </xf>
    <xf numFmtId="0" fontId="20" fillId="0" borderId="3" xfId="6" applyNumberFormat="1" applyFont="1" applyFill="1" applyBorder="1" applyAlignment="1" applyProtection="1">
      <alignment horizontal="center" vertical="center" wrapText="1"/>
      <protection locked="0"/>
    </xf>
    <xf numFmtId="3" fontId="20" fillId="8" borderId="3" xfId="7" applyNumberFormat="1" applyFont="1" applyFill="1" applyBorder="1" applyAlignment="1" applyProtection="1">
      <alignment horizontal="center" vertical="center"/>
    </xf>
    <xf numFmtId="1" fontId="20" fillId="8" borderId="3" xfId="7" applyNumberFormat="1" applyFont="1" applyFill="1" applyBorder="1" applyAlignment="1" applyProtection="1">
      <alignment horizontal="center" vertical="center"/>
    </xf>
    <xf numFmtId="0" fontId="19" fillId="0" borderId="2" xfId="0" applyNumberFormat="1" applyFont="1" applyBorder="1" applyAlignment="1" applyProtection="1">
      <alignment horizontal="center" vertical="center" wrapText="1"/>
      <protection locked="0"/>
    </xf>
    <xf numFmtId="1" fontId="20" fillId="8" borderId="3" xfId="6" applyNumberFormat="1" applyFont="1" applyFill="1" applyBorder="1" applyAlignment="1" applyProtection="1">
      <alignment horizontal="center" vertical="center"/>
      <protection locked="0"/>
    </xf>
    <xf numFmtId="0" fontId="19" fillId="0" borderId="2" xfId="22" applyFont="1" applyBorder="1" applyAlignment="1" applyProtection="1">
      <alignment horizontal="left" vertical="center" wrapText="1"/>
    </xf>
    <xf numFmtId="0" fontId="19" fillId="0" borderId="2" xfId="6" applyNumberFormat="1" applyFont="1" applyBorder="1" applyAlignment="1" applyProtection="1">
      <alignment horizontal="left" vertical="center" wrapText="1"/>
    </xf>
    <xf numFmtId="0" fontId="19" fillId="0" borderId="2" xfId="0" applyFont="1" applyBorder="1" applyAlignment="1" applyProtection="1">
      <alignment horizontal="left" vertical="center" wrapText="1"/>
      <protection locked="0"/>
    </xf>
    <xf numFmtId="0" fontId="6" fillId="0" borderId="1" xfId="1" applyFont="1" applyBorder="1" applyAlignment="1">
      <alignment horizontal="left" vertical="center"/>
    </xf>
    <xf numFmtId="0" fontId="8" fillId="0" borderId="5"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7" fillId="9" borderId="8" xfId="1" applyFont="1" applyFill="1" applyBorder="1" applyAlignment="1" applyProtection="1">
      <alignment horizontal="center" vertical="center" wrapText="1"/>
    </xf>
    <xf numFmtId="0" fontId="26" fillId="9" borderId="1" xfId="1" applyFont="1" applyFill="1" applyBorder="1" applyAlignment="1" applyProtection="1">
      <alignment horizontal="center" vertical="center" wrapText="1"/>
    </xf>
    <xf numFmtId="0" fontId="8"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2" borderId="2" xfId="1" applyFont="1" applyFill="1" applyBorder="1" applyAlignment="1" applyProtection="1">
      <alignment horizontal="center" vertical="center" wrapText="1"/>
      <protection locked="0"/>
    </xf>
    <xf numFmtId="0" fontId="19" fillId="0" borderId="2" xfId="19" applyNumberFormat="1" applyFont="1" applyBorder="1" applyAlignment="1" applyProtection="1">
      <alignment horizontal="center" vertical="center" wrapText="1"/>
      <protection locked="0"/>
    </xf>
    <xf numFmtId="3" fontId="20" fillId="8" borderId="3" xfId="0" applyNumberFormat="1" applyFont="1" applyFill="1" applyBorder="1" applyAlignment="1" applyProtection="1">
      <alignment horizontal="center" vertical="center"/>
      <protection locked="0"/>
    </xf>
    <xf numFmtId="3" fontId="20" fillId="8" borderId="3" xfId="7" applyNumberFormat="1" applyFont="1" applyFill="1" applyBorder="1" applyAlignment="1" applyProtection="1">
      <alignment horizontal="center" vertical="center"/>
      <protection locked="0"/>
    </xf>
    <xf numFmtId="9" fontId="20" fillId="8" borderId="3" xfId="7" applyNumberFormat="1" applyFont="1" applyFill="1" applyBorder="1" applyAlignment="1" applyProtection="1">
      <alignment horizontal="center" vertical="center"/>
      <protection locked="0"/>
    </xf>
    <xf numFmtId="1" fontId="20" fillId="8" borderId="3" xfId="0" applyNumberFormat="1" applyFont="1" applyFill="1" applyBorder="1" applyAlignment="1" applyProtection="1">
      <alignment horizontal="center" vertical="center"/>
      <protection locked="0"/>
    </xf>
    <xf numFmtId="1" fontId="20" fillId="8" borderId="3" xfId="7"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5" fillId="5" borderId="17" xfId="0" applyFont="1" applyFill="1" applyBorder="1" applyAlignment="1">
      <alignment horizontal="center" vertical="center"/>
    </xf>
    <xf numFmtId="0" fontId="19" fillId="0" borderId="2" xfId="23" applyNumberFormat="1" applyFont="1" applyBorder="1" applyAlignment="1" applyProtection="1">
      <alignment horizontal="center" vertical="center" wrapText="1"/>
      <protection locked="0"/>
    </xf>
    <xf numFmtId="0" fontId="19" fillId="0" borderId="6" xfId="23" applyFont="1" applyBorder="1" applyAlignment="1" applyProtection="1">
      <alignment horizontal="left" vertical="center" wrapText="1"/>
      <protection locked="0"/>
    </xf>
    <xf numFmtId="0" fontId="22" fillId="0" borderId="6" xfId="23" applyFont="1" applyBorder="1" applyAlignment="1" applyProtection="1">
      <alignment horizontal="left" vertical="center" wrapText="1"/>
      <protection locked="0"/>
    </xf>
    <xf numFmtId="0" fontId="19" fillId="0" borderId="2" xfId="23" applyFont="1" applyBorder="1" applyAlignment="1" applyProtection="1">
      <alignment horizontal="left" vertical="center" wrapText="1"/>
      <protection locked="0"/>
    </xf>
    <xf numFmtId="0" fontId="8" fillId="17" borderId="2" xfId="0" applyFont="1" applyFill="1" applyBorder="1" applyAlignment="1" applyProtection="1">
      <alignment horizontal="left" vertical="center" wrapText="1"/>
      <protection locked="0"/>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6" fillId="0" borderId="0" xfId="0" applyFont="1" applyFill="1" applyAlignment="1">
      <alignment vertical="center"/>
    </xf>
    <xf numFmtId="0" fontId="8" fillId="0" borderId="3" xfId="0" applyFont="1" applyFill="1" applyBorder="1" applyAlignment="1">
      <alignment horizontal="left"/>
    </xf>
    <xf numFmtId="0" fontId="8" fillId="0" borderId="27" xfId="0" applyFont="1" applyFill="1" applyBorder="1" applyAlignment="1">
      <alignment horizontal="left"/>
    </xf>
    <xf numFmtId="0" fontId="19" fillId="0" borderId="5" xfId="0" applyFont="1" applyFill="1" applyBorder="1" applyAlignment="1">
      <alignment horizontal="left"/>
    </xf>
    <xf numFmtId="0" fontId="19" fillId="0" borderId="28" xfId="0" applyFont="1" applyFill="1" applyBorder="1" applyAlignment="1">
      <alignment horizont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1" applyFont="1" applyFill="1" applyBorder="1" applyAlignment="1">
      <alignment vertical="center"/>
    </xf>
    <xf numFmtId="0" fontId="14" fillId="0" borderId="1" xfId="1" applyFont="1" applyFill="1" applyBorder="1" applyAlignment="1">
      <alignment horizontal="center" vertical="center"/>
    </xf>
    <xf numFmtId="0" fontId="14" fillId="0" borderId="1" xfId="1" applyFont="1" applyFill="1" applyBorder="1" applyAlignment="1">
      <alignment vertical="center" wrapText="1"/>
    </xf>
    <xf numFmtId="0" fontId="8" fillId="0" borderId="2" xfId="1" applyFont="1" applyFill="1" applyBorder="1" applyAlignment="1" applyProtection="1">
      <alignment vertical="center" wrapText="1"/>
    </xf>
    <xf numFmtId="0" fontId="8" fillId="0" borderId="2" xfId="1" applyFont="1" applyFill="1" applyBorder="1" applyAlignment="1">
      <alignment horizontal="center" vertical="center"/>
    </xf>
    <xf numFmtId="0" fontId="6" fillId="0" borderId="1" xfId="1" applyFont="1" applyFill="1" applyBorder="1" applyAlignment="1">
      <alignment horizontal="left" vertical="center"/>
    </xf>
    <xf numFmtId="0" fontId="6" fillId="0" borderId="1" xfId="1" applyFont="1" applyBorder="1" applyAlignment="1">
      <alignment horizontal="left" vertical="center"/>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6" fillId="0" borderId="0" xfId="0" applyFont="1" applyAlignment="1">
      <alignment vertical="center" wrapText="1"/>
    </xf>
    <xf numFmtId="0" fontId="14" fillId="0" borderId="1" xfId="1" applyFont="1" applyBorder="1" applyAlignment="1">
      <alignment horizontal="center" vertical="center" wrapText="1"/>
    </xf>
    <xf numFmtId="0" fontId="27" fillId="0" borderId="76" xfId="1" applyFont="1" applyFill="1" applyBorder="1" applyAlignment="1" applyProtection="1">
      <alignment horizontal="center" vertical="top" wrapText="1"/>
    </xf>
    <xf numFmtId="0" fontId="28" fillId="0" borderId="76" xfId="1" applyFont="1" applyFill="1" applyBorder="1" applyAlignment="1" applyProtection="1">
      <alignment horizontal="center" vertical="top" wrapText="1"/>
    </xf>
    <xf numFmtId="0" fontId="27" fillId="8"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19" fillId="0" borderId="76" xfId="0" applyFont="1" applyBorder="1" applyAlignment="1" applyProtection="1">
      <alignment horizontal="center" vertical="center" wrapText="1"/>
      <protection locked="0"/>
    </xf>
    <xf numFmtId="0" fontId="20" fillId="0" borderId="76" xfId="6" applyNumberFormat="1" applyFont="1" applyBorder="1" applyAlignment="1" applyProtection="1">
      <alignment horizontal="center" vertical="center" wrapText="1"/>
      <protection locked="0"/>
    </xf>
    <xf numFmtId="3" fontId="20" fillId="8" borderId="76" xfId="6" applyNumberFormat="1" applyFont="1" applyFill="1" applyBorder="1" applyAlignment="1" applyProtection="1">
      <alignment horizontal="center" vertical="center"/>
      <protection locked="0"/>
    </xf>
    <xf numFmtId="0" fontId="20" fillId="0" borderId="76" xfId="6" applyNumberFormat="1" applyFont="1" applyFill="1" applyBorder="1" applyAlignment="1" applyProtection="1">
      <alignment horizontal="center" vertical="center" wrapText="1"/>
      <protection locked="0"/>
    </xf>
    <xf numFmtId="3" fontId="20" fillId="8" borderId="76" xfId="7" applyNumberFormat="1" applyFont="1" applyFill="1" applyBorder="1" applyAlignment="1" applyProtection="1">
      <alignment horizontal="center" vertical="center"/>
      <protection locked="0"/>
    </xf>
    <xf numFmtId="9" fontId="20" fillId="8" borderId="76" xfId="7" applyNumberFormat="1" applyFont="1" applyFill="1" applyBorder="1" applyAlignment="1" applyProtection="1">
      <alignment horizontal="center" vertical="center"/>
      <protection locked="0"/>
    </xf>
    <xf numFmtId="1" fontId="20" fillId="8" borderId="76" xfId="6" applyNumberFormat="1" applyFont="1" applyFill="1" applyBorder="1" applyAlignment="1" applyProtection="1">
      <alignment horizontal="center" vertical="center"/>
      <protection locked="0"/>
    </xf>
    <xf numFmtId="1" fontId="20" fillId="8" borderId="76" xfId="0" applyNumberFormat="1" applyFont="1" applyFill="1" applyBorder="1" applyAlignment="1" applyProtection="1">
      <alignment horizontal="center" vertical="center"/>
      <protection locked="0"/>
    </xf>
    <xf numFmtId="1" fontId="20" fillId="8" borderId="76" xfId="7" applyNumberFormat="1" applyFont="1" applyFill="1" applyBorder="1" applyAlignment="1" applyProtection="1">
      <alignment horizontal="center" vertical="center"/>
      <protection locked="0"/>
    </xf>
    <xf numFmtId="0" fontId="8" fillId="16" borderId="73" xfId="1" applyFont="1" applyFill="1" applyBorder="1" applyAlignment="1" applyProtection="1">
      <alignment vertical="center"/>
    </xf>
    <xf numFmtId="0" fontId="8" fillId="16" borderId="73" xfId="1" applyFont="1" applyFill="1" applyBorder="1" applyAlignment="1" applyProtection="1">
      <alignment vertical="center" wrapText="1"/>
    </xf>
    <xf numFmtId="0" fontId="8" fillId="16" borderId="73" xfId="1" applyFont="1" applyFill="1" applyBorder="1" applyAlignment="1">
      <alignment horizontal="center" vertical="center"/>
    </xf>
    <xf numFmtId="0" fontId="24" fillId="3" borderId="76" xfId="0" applyFont="1" applyFill="1" applyBorder="1" applyAlignment="1">
      <alignment horizontal="left"/>
    </xf>
    <xf numFmtId="0" fontId="24" fillId="3" borderId="78" xfId="0" applyFont="1" applyFill="1" applyBorder="1" applyAlignment="1">
      <alignment horizontal="left"/>
    </xf>
    <xf numFmtId="3" fontId="20" fillId="8" borderId="76" xfId="0"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19" fillId="0" borderId="76" xfId="0" applyFont="1" applyBorder="1" applyAlignment="1" applyProtection="1">
      <alignment horizontal="center" vertical="center" wrapText="1"/>
      <protection locked="0"/>
    </xf>
    <xf numFmtId="9" fontId="20" fillId="0" borderId="76" xfId="7" applyFont="1" applyBorder="1" applyAlignment="1" applyProtection="1">
      <alignment horizontal="center" vertical="center" wrapText="1"/>
      <protection locked="0"/>
    </xf>
    <xf numFmtId="0" fontId="8" fillId="16" borderId="83" xfId="1" applyFont="1" applyFill="1" applyBorder="1" applyAlignment="1" applyProtection="1">
      <alignment vertical="center"/>
    </xf>
    <xf numFmtId="0" fontId="8" fillId="16" borderId="83" xfId="1" applyFont="1" applyFill="1" applyBorder="1" applyAlignment="1" applyProtection="1">
      <alignment vertical="center" wrapText="1"/>
    </xf>
    <xf numFmtId="0" fontId="8" fillId="16" borderId="83" xfId="1" applyFont="1" applyFill="1" applyBorder="1" applyAlignment="1">
      <alignment horizontal="center" vertical="center"/>
    </xf>
    <xf numFmtId="0" fontId="6" fillId="0" borderId="1" xfId="1" applyFont="1" applyBorder="1" applyAlignment="1">
      <alignment horizontal="left" vertical="center"/>
    </xf>
    <xf numFmtId="0" fontId="43" fillId="0" borderId="83" xfId="0" applyFont="1" applyBorder="1" applyAlignment="1" applyProtection="1">
      <alignment horizontal="left" vertical="center" wrapText="1"/>
      <protection locked="0"/>
    </xf>
    <xf numFmtId="0" fontId="23" fillId="0" borderId="83" xfId="0" applyFont="1" applyBorder="1" applyAlignment="1" applyProtection="1">
      <alignment vertical="center" wrapText="1"/>
      <protection locked="0"/>
    </xf>
    <xf numFmtId="0" fontId="19" fillId="0" borderId="83" xfId="0" applyNumberFormat="1" applyFont="1" applyBorder="1" applyAlignment="1" applyProtection="1">
      <alignment horizontal="center" vertical="center" wrapText="1"/>
      <protection locked="0"/>
    </xf>
    <xf numFmtId="0" fontId="23" fillId="0" borderId="83" xfId="0" applyFont="1" applyBorder="1" applyAlignment="1" applyProtection="1">
      <alignment horizontal="center" vertical="center" wrapText="1"/>
      <protection locked="0"/>
    </xf>
    <xf numFmtId="165" fontId="23" fillId="0" borderId="83" xfId="0" applyNumberFormat="1" applyFont="1" applyBorder="1" applyAlignment="1" applyProtection="1">
      <alignment horizontal="center" vertical="center" wrapText="1"/>
      <protection locked="0"/>
    </xf>
    <xf numFmtId="0" fontId="8" fillId="0" borderId="83" xfId="0" applyFont="1" applyBorder="1" applyAlignment="1" applyProtection="1">
      <alignment horizontal="left" vertical="center" wrapText="1"/>
      <protection locked="0"/>
    </xf>
    <xf numFmtId="0" fontId="19" fillId="2" borderId="83" xfId="1" applyFont="1" applyFill="1" applyBorder="1" applyAlignment="1" applyProtection="1">
      <alignment horizontal="center" vertical="center" wrapText="1"/>
      <protection locked="0"/>
    </xf>
    <xf numFmtId="0" fontId="19" fillId="0" borderId="83" xfId="23" applyNumberFormat="1" applyFont="1" applyBorder="1" applyAlignment="1" applyProtection="1">
      <alignment horizontal="center" vertical="center" wrapText="1"/>
      <protection locked="0"/>
    </xf>
    <xf numFmtId="0" fontId="19" fillId="0" borderId="86" xfId="23" applyFont="1" applyBorder="1" applyAlignment="1" applyProtection="1">
      <alignment horizontal="left" vertical="center" wrapText="1"/>
      <protection locked="0"/>
    </xf>
    <xf numFmtId="0" fontId="22" fillId="0" borderId="86" xfId="23" applyFont="1" applyBorder="1" applyAlignment="1" applyProtection="1">
      <alignment horizontal="left" vertical="center" wrapText="1"/>
      <protection locked="0"/>
    </xf>
    <xf numFmtId="0" fontId="19" fillId="0" borderId="83" xfId="23" applyFont="1" applyBorder="1" applyAlignment="1" applyProtection="1">
      <alignment horizontal="left" vertical="center" wrapText="1"/>
      <protection locked="0"/>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6" fillId="0" borderId="0" xfId="0" applyFont="1" applyAlignment="1" applyProtection="1">
      <alignment vertical="center"/>
    </xf>
    <xf numFmtId="0" fontId="24" fillId="3" borderId="3" xfId="0" applyFont="1" applyFill="1" applyBorder="1" applyAlignment="1" applyProtection="1">
      <alignment horizontal="left"/>
    </xf>
    <xf numFmtId="0" fontId="24" fillId="3" borderId="78" xfId="0" applyFont="1" applyFill="1" applyBorder="1" applyAlignment="1" applyProtection="1">
      <alignment horizontal="left"/>
    </xf>
    <xf numFmtId="0" fontId="23" fillId="3" borderId="5" xfId="0" applyFont="1" applyFill="1" applyBorder="1" applyAlignment="1" applyProtection="1">
      <alignment horizontal="left"/>
    </xf>
    <xf numFmtId="0" fontId="23" fillId="3" borderId="28"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19" fillId="0" borderId="83" xfId="0" applyFont="1" applyBorder="1" applyAlignment="1" applyProtection="1">
      <alignment horizontal="left" vertical="center" wrapText="1"/>
    </xf>
    <xf numFmtId="0" fontId="19" fillId="0" borderId="83" xfId="0" applyNumberFormat="1" applyFont="1" applyBorder="1" applyAlignment="1" applyProtection="1">
      <alignment horizontal="center" vertical="center" wrapText="1"/>
    </xf>
    <xf numFmtId="0" fontId="19" fillId="2" borderId="83" xfId="1" applyFont="1" applyFill="1" applyBorder="1" applyAlignment="1" applyProtection="1">
      <alignment horizontal="center" vertical="center" wrapText="1"/>
    </xf>
    <xf numFmtId="0" fontId="19" fillId="0" borderId="83" xfId="23" applyNumberFormat="1" applyFont="1" applyBorder="1" applyAlignment="1" applyProtection="1">
      <alignment horizontal="center" vertical="center" wrapText="1"/>
    </xf>
    <xf numFmtId="0" fontId="19" fillId="0" borderId="86" xfId="23" applyFont="1" applyBorder="1" applyAlignment="1" applyProtection="1">
      <alignment horizontal="left" vertical="center" wrapText="1"/>
    </xf>
    <xf numFmtId="0" fontId="19" fillId="0" borderId="83" xfId="23" applyFont="1" applyBorder="1" applyAlignment="1" applyProtection="1">
      <alignment horizontal="left" vertical="center" wrapText="1"/>
    </xf>
    <xf numFmtId="0" fontId="20" fillId="0" borderId="3" xfId="6" applyNumberFormat="1" applyFont="1" applyBorder="1" applyAlignment="1" applyProtection="1">
      <alignment horizontal="center" vertical="center" wrapText="1"/>
    </xf>
    <xf numFmtId="0" fontId="20" fillId="0" borderId="3" xfId="6" applyNumberFormat="1" applyFont="1" applyFill="1" applyBorder="1" applyAlignment="1" applyProtection="1">
      <alignment horizontal="center" vertical="center" wrapText="1"/>
    </xf>
    <xf numFmtId="9" fontId="19" fillId="0" borderId="83" xfId="25" applyNumberFormat="1" applyFont="1" applyBorder="1" applyAlignment="1" applyProtection="1">
      <alignment horizontal="center" vertical="center" wrapText="1"/>
    </xf>
    <xf numFmtId="0" fontId="19" fillId="0" borderId="83" xfId="25" applyFont="1" applyBorder="1" applyAlignment="1" applyProtection="1">
      <alignment horizontal="center" vertical="center" wrapText="1"/>
    </xf>
    <xf numFmtId="0" fontId="22" fillId="0" borderId="86" xfId="23" applyFont="1" applyBorder="1" applyAlignment="1" applyProtection="1">
      <alignment horizontal="left" vertical="center" wrapText="1"/>
    </xf>
    <xf numFmtId="0" fontId="23" fillId="0" borderId="83" xfId="0" applyFont="1" applyBorder="1" applyAlignment="1" applyProtection="1">
      <alignment horizontal="center" vertical="center" wrapText="1"/>
    </xf>
    <xf numFmtId="0" fontId="23" fillId="0" borderId="83" xfId="0" applyFont="1" applyBorder="1" applyAlignment="1" applyProtection="1">
      <alignment vertical="center" wrapText="1"/>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83" xfId="1" applyFont="1" applyFill="1" applyBorder="1" applyAlignment="1" applyProtection="1">
      <alignment horizontal="center" vertical="center"/>
    </xf>
    <xf numFmtId="0" fontId="6" fillId="0" borderId="1" xfId="1" applyFont="1" applyBorder="1" applyAlignment="1" applyProtection="1">
      <alignment horizontal="left" vertical="center"/>
    </xf>
    <xf numFmtId="0" fontId="14" fillId="0" borderId="1" xfId="8" applyFont="1" applyAlignment="1">
      <alignment vertical="center"/>
    </xf>
    <xf numFmtId="0" fontId="14" fillId="0" borderId="1" xfId="8" applyFont="1" applyAlignment="1">
      <alignment horizontal="center" vertical="center"/>
    </xf>
    <xf numFmtId="0" fontId="14" fillId="0" borderId="1" xfId="8" applyFont="1" applyAlignment="1">
      <alignment vertical="center" wrapText="1"/>
    </xf>
    <xf numFmtId="0" fontId="6" fillId="0" borderId="1" xfId="8" applyFont="1" applyAlignment="1">
      <alignment vertical="center"/>
    </xf>
    <xf numFmtId="0" fontId="24" fillId="3" borderId="76" xfId="8" applyFont="1" applyFill="1" applyBorder="1" applyAlignment="1">
      <alignment horizontal="left"/>
    </xf>
    <xf numFmtId="0" fontId="24" fillId="3" borderId="78" xfId="8" applyFont="1" applyFill="1" applyBorder="1" applyAlignment="1">
      <alignment horizontal="left"/>
    </xf>
    <xf numFmtId="0" fontId="23" fillId="3" borderId="5" xfId="8" applyFont="1" applyFill="1" applyBorder="1" applyAlignment="1">
      <alignment horizontal="left"/>
    </xf>
    <xf numFmtId="0" fontId="23" fillId="3" borderId="28" xfId="8" applyFont="1" applyFill="1" applyBorder="1" applyAlignment="1">
      <alignment horizontal="center"/>
    </xf>
    <xf numFmtId="0" fontId="14" fillId="0" borderId="1" xfId="8" applyFont="1" applyBorder="1" applyAlignment="1">
      <alignment vertical="center"/>
    </xf>
    <xf numFmtId="0" fontId="14" fillId="0" borderId="1" xfId="8" applyFont="1" applyBorder="1" applyAlignment="1">
      <alignment horizontal="center" vertical="center"/>
    </xf>
    <xf numFmtId="0" fontId="14" fillId="0" borderId="1" xfId="8" applyFont="1" applyBorder="1" applyAlignment="1">
      <alignment vertical="center" wrapText="1"/>
    </xf>
    <xf numFmtId="0" fontId="5" fillId="5" borderId="16" xfId="8" applyFont="1" applyFill="1" applyBorder="1" applyAlignment="1">
      <alignment vertical="center"/>
    </xf>
    <xf numFmtId="0" fontId="5" fillId="5" borderId="17" xfId="8" applyFont="1" applyFill="1" applyBorder="1" applyAlignment="1">
      <alignment vertical="center"/>
    </xf>
    <xf numFmtId="0" fontId="19" fillId="0" borderId="83" xfId="8" applyNumberFormat="1" applyFont="1" applyBorder="1" applyAlignment="1" applyProtection="1">
      <alignment horizontal="center" vertical="center" wrapText="1"/>
      <protection locked="0"/>
    </xf>
    <xf numFmtId="0" fontId="20" fillId="0" borderId="76" xfId="7" applyNumberFormat="1" applyFont="1" applyBorder="1" applyAlignment="1" applyProtection="1">
      <alignment horizontal="center" vertical="center" wrapText="1"/>
      <protection locked="0"/>
    </xf>
    <xf numFmtId="9" fontId="23" fillId="3" borderId="83" xfId="8" applyNumberFormat="1" applyFont="1" applyFill="1" applyBorder="1" applyAlignment="1" applyProtection="1">
      <alignment horizontal="left" vertical="center" wrapText="1"/>
    </xf>
    <xf numFmtId="9" fontId="19" fillId="0" borderId="83" xfId="8" applyNumberFormat="1" applyFont="1" applyBorder="1" applyAlignment="1" applyProtection="1">
      <alignment horizontal="left" vertical="center" wrapText="1"/>
    </xf>
    <xf numFmtId="0" fontId="23" fillId="0" borderId="83" xfId="8" applyFont="1" applyBorder="1" applyAlignment="1" applyProtection="1">
      <alignment horizontal="center" vertical="center" wrapText="1"/>
    </xf>
    <xf numFmtId="0" fontId="8" fillId="0" borderId="83" xfId="8" applyFont="1" applyBorder="1" applyAlignment="1" applyProtection="1">
      <alignment horizontal="left" vertical="center" wrapText="1"/>
      <protection locked="0"/>
    </xf>
    <xf numFmtId="0" fontId="19" fillId="0" borderId="76" xfId="8" applyFont="1" applyBorder="1" applyAlignment="1" applyProtection="1">
      <alignment horizontal="center" vertical="center" wrapText="1"/>
      <protection locked="0"/>
    </xf>
    <xf numFmtId="1" fontId="20" fillId="8" borderId="76" xfId="8"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9" fontId="19" fillId="0" borderId="83" xfId="23" applyNumberFormat="1" applyFont="1" applyBorder="1" applyAlignment="1" applyProtection="1">
      <alignment horizontal="center" vertical="center" wrapText="1"/>
    </xf>
    <xf numFmtId="0" fontId="19" fillId="0" borderId="83" xfId="8" applyNumberFormat="1" applyFont="1" applyBorder="1" applyAlignment="1" applyProtection="1">
      <alignment horizontal="left" vertical="center" wrapText="1"/>
    </xf>
    <xf numFmtId="1" fontId="19" fillId="0" borderId="83" xfId="8" applyNumberFormat="1" applyFont="1" applyBorder="1" applyAlignment="1" applyProtection="1">
      <alignment horizontal="center" vertical="center" wrapText="1"/>
    </xf>
    <xf numFmtId="0" fontId="19" fillId="0" borderId="83" xfId="8" applyNumberFormat="1" applyFont="1" applyBorder="1" applyAlignment="1" applyProtection="1">
      <alignment horizontal="center" vertical="center" wrapText="1"/>
    </xf>
    <xf numFmtId="0" fontId="19" fillId="0" borderId="83" xfId="22" applyFont="1" applyBorder="1" applyAlignment="1" applyProtection="1">
      <alignment horizontal="center" vertical="center" wrapText="1"/>
    </xf>
    <xf numFmtId="0" fontId="23" fillId="3" borderId="83" xfId="22" applyFont="1" applyFill="1" applyBorder="1" applyAlignment="1" applyProtection="1">
      <alignment horizontal="center" vertical="center" wrapText="1"/>
    </xf>
    <xf numFmtId="0" fontId="23" fillId="3" borderId="86" xfId="23" applyFont="1" applyFill="1" applyBorder="1" applyAlignment="1" applyProtection="1">
      <alignment horizontal="left" vertical="center" wrapText="1"/>
    </xf>
    <xf numFmtId="0" fontId="20" fillId="0" borderId="76" xfId="7" applyNumberFormat="1" applyFont="1" applyBorder="1" applyAlignment="1" applyProtection="1">
      <alignment horizontal="center" vertical="center" wrapText="1"/>
    </xf>
    <xf numFmtId="0" fontId="20" fillId="0" borderId="76" xfId="6" applyNumberFormat="1" applyFont="1" applyBorder="1" applyAlignment="1" applyProtection="1">
      <alignment horizontal="center" vertical="center" wrapText="1"/>
    </xf>
    <xf numFmtId="0" fontId="20" fillId="19" borderId="76" xfId="7" applyNumberFormat="1" applyFont="1" applyFill="1" applyBorder="1" applyAlignment="1" applyProtection="1">
      <alignment horizontal="center" vertical="center" wrapText="1"/>
    </xf>
    <xf numFmtId="3" fontId="20" fillId="8" borderId="76" xfId="6" applyNumberFormat="1" applyFont="1" applyFill="1" applyBorder="1" applyAlignment="1" applyProtection="1">
      <alignment horizontal="center" vertical="center"/>
    </xf>
    <xf numFmtId="9" fontId="20" fillId="8" borderId="76" xfId="5" applyFont="1" applyFill="1" applyBorder="1" applyAlignment="1" applyProtection="1">
      <alignment horizontal="center" vertical="center"/>
    </xf>
    <xf numFmtId="1" fontId="20" fillId="0" borderId="76" xfId="7" applyNumberFormat="1" applyFont="1" applyBorder="1" applyAlignment="1" applyProtection="1">
      <alignment horizontal="center" vertical="center" wrapText="1"/>
    </xf>
    <xf numFmtId="1" fontId="20" fillId="8" borderId="76" xfId="7" applyNumberFormat="1" applyFont="1" applyFill="1" applyBorder="1" applyAlignment="1" applyProtection="1">
      <alignment horizontal="center" vertical="center"/>
    </xf>
    <xf numFmtId="0" fontId="19" fillId="3" borderId="83" xfId="0" applyFont="1" applyFill="1" applyBorder="1" applyAlignment="1" applyProtection="1">
      <alignment horizontal="left" vertical="center" wrapText="1"/>
    </xf>
    <xf numFmtId="9" fontId="45" fillId="3" borderId="83" xfId="0" applyNumberFormat="1" applyFont="1" applyFill="1" applyBorder="1" applyAlignment="1" applyProtection="1">
      <alignment horizontal="center" vertical="center" wrapText="1"/>
    </xf>
    <xf numFmtId="0" fontId="19" fillId="3" borderId="86" xfId="23" applyFont="1" applyFill="1" applyBorder="1" applyAlignment="1" applyProtection="1">
      <alignment horizontal="left" vertical="center" wrapText="1"/>
    </xf>
    <xf numFmtId="9" fontId="19" fillId="3" borderId="83" xfId="23" applyNumberFormat="1" applyFont="1" applyFill="1" applyBorder="1" applyAlignment="1" applyProtection="1">
      <alignment horizontal="center" vertical="center" wrapText="1"/>
    </xf>
    <xf numFmtId="9" fontId="22" fillId="3" borderId="83" xfId="7" applyFont="1" applyFill="1" applyBorder="1" applyAlignment="1" applyProtection="1">
      <alignment horizontal="center" vertical="center" wrapText="1"/>
    </xf>
    <xf numFmtId="164" fontId="20" fillId="0" borderId="76" xfId="5" applyNumberFormat="1" applyFont="1" applyBorder="1" applyAlignment="1" applyProtection="1">
      <alignment horizontal="center" vertical="center" wrapText="1"/>
    </xf>
    <xf numFmtId="164" fontId="20" fillId="8" borderId="76" xfId="5" applyNumberFormat="1" applyFont="1" applyFill="1" applyBorder="1" applyAlignment="1" applyProtection="1">
      <alignment horizontal="center" vertical="center"/>
    </xf>
    <xf numFmtId="0" fontId="22" fillId="0" borderId="2" xfId="0" applyFont="1" applyBorder="1" applyAlignment="1" applyProtection="1">
      <alignment horizontal="left" vertical="center" wrapText="1"/>
    </xf>
    <xf numFmtId="9" fontId="19" fillId="0" borderId="2" xfId="0" applyNumberFormat="1"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2" xfId="19" applyNumberFormat="1" applyFont="1" applyBorder="1" applyAlignment="1" applyProtection="1">
      <alignment horizontal="center" vertical="center" wrapText="1"/>
    </xf>
    <xf numFmtId="0" fontId="19" fillId="0" borderId="6" xfId="19" applyFont="1" applyBorder="1" applyAlignment="1" applyProtection="1">
      <alignment horizontal="left" vertical="center" wrapText="1"/>
    </xf>
    <xf numFmtId="0" fontId="34" fillId="0" borderId="6" xfId="19" applyFont="1" applyBorder="1" applyAlignment="1" applyProtection="1">
      <alignment horizontal="left" vertical="center" wrapText="1"/>
    </xf>
    <xf numFmtId="0" fontId="19" fillId="0" borderId="2" xfId="19"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2" xfId="0" applyFont="1" applyBorder="1" applyAlignment="1" applyProtection="1">
      <alignment horizontal="justify" vertical="center" wrapText="1"/>
    </xf>
    <xf numFmtId="3" fontId="19" fillId="0" borderId="2" xfId="0" applyNumberFormat="1" applyFont="1" applyFill="1" applyBorder="1" applyAlignment="1" applyProtection="1">
      <alignment horizontal="center" vertical="center" wrapText="1"/>
    </xf>
    <xf numFmtId="0" fontId="19" fillId="0" borderId="6" xfId="19" applyFont="1" applyBorder="1" applyAlignment="1" applyProtection="1">
      <alignment horizontal="justify" vertical="center" wrapText="1"/>
    </xf>
    <xf numFmtId="0" fontId="19" fillId="0" borderId="6" xfId="19" applyFont="1" applyFill="1" applyBorder="1" applyAlignment="1" applyProtection="1">
      <alignment horizontal="center" vertical="center" wrapText="1"/>
    </xf>
    <xf numFmtId="0" fontId="19" fillId="0" borderId="6" xfId="19" applyFont="1" applyFill="1" applyBorder="1" applyAlignment="1" applyProtection="1">
      <alignment horizontal="justify" vertical="center" wrapText="1"/>
    </xf>
    <xf numFmtId="0" fontId="19" fillId="0" borderId="2" xfId="19" applyFont="1" applyBorder="1" applyAlignment="1" applyProtection="1">
      <alignment horizontal="justify" vertical="center" wrapText="1"/>
    </xf>
    <xf numFmtId="3" fontId="19" fillId="0" borderId="6" xfId="19" applyNumberFormat="1" applyFont="1" applyFill="1" applyBorder="1" applyAlignment="1" applyProtection="1">
      <alignment horizontal="center" vertical="center" wrapText="1"/>
    </xf>
    <xf numFmtId="0" fontId="19" fillId="2" borderId="2" xfId="1" applyFont="1" applyFill="1" applyBorder="1" applyAlignment="1" applyProtection="1">
      <alignment horizontal="left" vertical="center" wrapText="1"/>
    </xf>
    <xf numFmtId="0" fontId="19" fillId="0" borderId="2" xfId="19" applyFont="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0" fontId="19" fillId="0" borderId="6" xfId="19" applyFont="1" applyBorder="1" applyAlignment="1" applyProtection="1">
      <alignment horizontal="center" vertical="center" wrapText="1"/>
    </xf>
    <xf numFmtId="3" fontId="19" fillId="0" borderId="3" xfId="0" applyNumberFormat="1" applyFont="1" applyFill="1" applyBorder="1" applyAlignment="1" applyProtection="1">
      <alignment horizontal="center" vertical="center" wrapText="1"/>
    </xf>
    <xf numFmtId="0" fontId="19" fillId="0" borderId="41" xfId="19" applyFont="1" applyFill="1" applyBorder="1" applyAlignment="1" applyProtection="1">
      <alignment horizontal="justify" vertical="center" wrapText="1"/>
    </xf>
    <xf numFmtId="0" fontId="19" fillId="0" borderId="41" xfId="19" applyFont="1" applyFill="1" applyBorder="1" applyAlignment="1" applyProtection="1">
      <alignment horizontal="center" vertical="center" wrapText="1"/>
    </xf>
    <xf numFmtId="0" fontId="19" fillId="0" borderId="3" xfId="19" applyFont="1" applyBorder="1" applyAlignment="1" applyProtection="1">
      <alignment horizontal="justify" vertical="center" wrapText="1"/>
    </xf>
    <xf numFmtId="9" fontId="19" fillId="0" borderId="2" xfId="7" applyFont="1" applyFill="1" applyBorder="1" applyAlignment="1" applyProtection="1">
      <alignment horizontal="center" vertical="center" wrapText="1"/>
    </xf>
    <xf numFmtId="3" fontId="19" fillId="0" borderId="41" xfId="19" applyNumberFormat="1" applyFont="1" applyFill="1" applyBorder="1" applyAlignment="1" applyProtection="1">
      <alignment horizontal="center" vertical="center" wrapText="1"/>
    </xf>
    <xf numFmtId="0" fontId="19" fillId="0" borderId="3" xfId="0" applyFont="1" applyBorder="1" applyAlignment="1" applyProtection="1">
      <alignment horizontal="justify" vertical="center" wrapText="1"/>
    </xf>
    <xf numFmtId="0" fontId="19" fillId="0" borderId="3" xfId="0" applyFont="1" applyBorder="1" applyAlignment="1" applyProtection="1">
      <alignment horizontal="left" vertical="center" wrapText="1"/>
    </xf>
    <xf numFmtId="0" fontId="19" fillId="0" borderId="2"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39" fillId="0" borderId="2" xfId="0" applyFont="1" applyBorder="1" applyAlignment="1" applyProtection="1">
      <alignment horizontal="justify" vertical="center" readingOrder="1"/>
    </xf>
    <xf numFmtId="0" fontId="19" fillId="0" borderId="2" xfId="0" applyFont="1" applyBorder="1" applyAlignment="1" applyProtection="1">
      <alignment horizontal="center" vertical="center"/>
    </xf>
    <xf numFmtId="3" fontId="20" fillId="0" borderId="3" xfId="6" applyNumberFormat="1" applyFont="1" applyBorder="1" applyAlignment="1" applyProtection="1">
      <alignment horizontal="center" vertical="center" wrapText="1"/>
    </xf>
    <xf numFmtId="1" fontId="20" fillId="0" borderId="3" xfId="6" applyNumberFormat="1" applyFont="1" applyBorder="1" applyAlignment="1" applyProtection="1">
      <alignment horizontal="center" vertical="center" wrapText="1"/>
    </xf>
    <xf numFmtId="1" fontId="20" fillId="0" borderId="3" xfId="6" applyNumberFormat="1" applyFont="1" applyFill="1" applyBorder="1" applyAlignment="1" applyProtection="1">
      <alignment horizontal="center" vertical="center" wrapText="1"/>
    </xf>
    <xf numFmtId="3" fontId="20" fillId="0" borderId="3" xfId="6" applyNumberFormat="1" applyFont="1" applyFill="1" applyBorder="1" applyAlignment="1" applyProtection="1">
      <alignment horizontal="center" vertical="center" wrapText="1"/>
    </xf>
    <xf numFmtId="3" fontId="19" fillId="0" borderId="86" xfId="19" applyNumberFormat="1" applyFont="1" applyFill="1" applyBorder="1" applyAlignment="1" applyProtection="1">
      <alignment horizontal="center" vertical="center" wrapText="1"/>
    </xf>
    <xf numFmtId="3" fontId="20" fillId="8" borderId="76" xfId="0" applyNumberFormat="1" applyFont="1" applyFill="1" applyBorder="1" applyAlignment="1" applyProtection="1">
      <alignment horizontal="center" vertical="center"/>
    </xf>
    <xf numFmtId="3" fontId="20" fillId="8" borderId="76" xfId="7" applyNumberFormat="1" applyFont="1" applyFill="1" applyBorder="1" applyAlignment="1" applyProtection="1">
      <alignment horizontal="center" vertical="center"/>
    </xf>
    <xf numFmtId="0" fontId="19" fillId="0" borderId="86" xfId="19" applyFont="1" applyBorder="1" applyAlignment="1" applyProtection="1">
      <alignment horizontal="center" vertical="center" wrapText="1"/>
    </xf>
    <xf numFmtId="0" fontId="19" fillId="0" borderId="2" xfId="23" applyFont="1" applyFill="1" applyBorder="1" applyAlignment="1" applyProtection="1">
      <alignment horizontal="left" vertical="center" wrapText="1"/>
    </xf>
    <xf numFmtId="0" fontId="23" fillId="0" borderId="2" xfId="0" applyFont="1" applyFill="1" applyBorder="1" applyAlignment="1" applyProtection="1">
      <alignment vertical="center" wrapText="1"/>
    </xf>
    <xf numFmtId="0" fontId="23" fillId="3" borderId="2" xfId="0" applyFont="1" applyFill="1" applyBorder="1" applyAlignment="1" applyProtection="1">
      <alignment horizontal="center" vertical="center" wrapText="1"/>
    </xf>
    <xf numFmtId="0" fontId="19" fillId="3" borderId="2" xfId="19" applyNumberFormat="1" applyFont="1" applyFill="1" applyBorder="1" applyAlignment="1" applyProtection="1">
      <alignment horizontal="center" vertical="center" wrapText="1"/>
    </xf>
    <xf numFmtId="0" fontId="19" fillId="0" borderId="6" xfId="19" applyFont="1" applyFill="1" applyBorder="1" applyAlignment="1" applyProtection="1">
      <alignment horizontal="left" vertical="center" wrapText="1"/>
    </xf>
    <xf numFmtId="0" fontId="23" fillId="0" borderId="2" xfId="0" applyFont="1" applyBorder="1" applyAlignment="1" applyProtection="1">
      <alignment vertical="center" wrapText="1"/>
    </xf>
    <xf numFmtId="0" fontId="23" fillId="0" borderId="2" xfId="0" applyFont="1" applyFill="1" applyBorder="1" applyAlignment="1" applyProtection="1">
      <alignment horizontal="center" vertical="center" wrapText="1"/>
    </xf>
    <xf numFmtId="0" fontId="19" fillId="2" borderId="2" xfId="1" applyFont="1" applyFill="1" applyBorder="1" applyAlignment="1" applyProtection="1">
      <alignment horizontal="center" vertical="center" wrapText="1"/>
    </xf>
    <xf numFmtId="0" fontId="19" fillId="0" borderId="63" xfId="0" applyFont="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19" fillId="0" borderId="2" xfId="23" applyFont="1" applyBorder="1" applyAlignment="1" applyProtection="1">
      <alignment horizontal="center" vertical="center" wrapText="1"/>
    </xf>
    <xf numFmtId="0" fontId="22" fillId="0" borderId="18" xfId="0" applyFont="1" applyBorder="1" applyAlignment="1" applyProtection="1">
      <alignment horizontal="left" vertical="center" wrapText="1"/>
    </xf>
    <xf numFmtId="0" fontId="19" fillId="0" borderId="64" xfId="0" applyFont="1" applyBorder="1" applyAlignment="1" applyProtection="1">
      <alignment horizontal="left" vertical="center" wrapText="1"/>
    </xf>
    <xf numFmtId="0" fontId="36" fillId="0" borderId="2" xfId="0" applyFont="1" applyFill="1" applyBorder="1" applyAlignment="1" applyProtection="1">
      <alignment horizontal="justify" vertical="center" wrapText="1"/>
    </xf>
    <xf numFmtId="9" fontId="19" fillId="0" borderId="2"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9" fontId="19" fillId="0" borderId="52" xfId="23" applyNumberFormat="1" applyFont="1" applyFill="1" applyBorder="1" applyAlignment="1" applyProtection="1">
      <alignment horizontal="center" vertical="center" wrapText="1"/>
    </xf>
    <xf numFmtId="0" fontId="19" fillId="0" borderId="52" xfId="23" applyFont="1" applyFill="1" applyBorder="1" applyAlignment="1" applyProtection="1">
      <alignment horizontal="left" vertical="center" wrapText="1"/>
    </xf>
    <xf numFmtId="0" fontId="22" fillId="0" borderId="52" xfId="23" applyFont="1" applyFill="1" applyBorder="1" applyAlignment="1" applyProtection="1">
      <alignment horizontal="left" vertical="center" wrapText="1"/>
    </xf>
    <xf numFmtId="9" fontId="20" fillId="0" borderId="3" xfId="6"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9" fontId="19" fillId="0" borderId="2" xfId="23" applyNumberFormat="1" applyFont="1" applyFill="1" applyBorder="1" applyAlignment="1" applyProtection="1">
      <alignment horizontal="center" vertical="center" wrapText="1"/>
    </xf>
    <xf numFmtId="0" fontId="22" fillId="0" borderId="2" xfId="23" applyFont="1" applyFill="1" applyBorder="1" applyAlignment="1" applyProtection="1">
      <alignment horizontal="left" vertical="center" wrapText="1"/>
    </xf>
    <xf numFmtId="0" fontId="19" fillId="0" borderId="2" xfId="0" applyNumberFormat="1" applyFont="1" applyFill="1" applyBorder="1" applyAlignment="1" applyProtection="1">
      <alignment horizontal="center" vertical="center" wrapText="1"/>
    </xf>
    <xf numFmtId="0" fontId="22" fillId="0" borderId="2" xfId="22" applyFont="1" applyFill="1" applyBorder="1" applyAlignment="1" applyProtection="1">
      <alignment horizontal="left" vertical="center" wrapText="1"/>
    </xf>
    <xf numFmtId="9" fontId="20" fillId="18" borderId="3" xfId="7" applyFont="1" applyFill="1" applyBorder="1" applyAlignment="1" applyProtection="1">
      <alignment horizontal="center" vertical="center"/>
    </xf>
    <xf numFmtId="3" fontId="20" fillId="18" borderId="3" xfId="6" applyNumberFormat="1" applyFont="1" applyFill="1" applyBorder="1" applyAlignment="1" applyProtection="1">
      <alignment horizontal="center" vertical="center"/>
    </xf>
    <xf numFmtId="1" fontId="20" fillId="18" borderId="3" xfId="6" applyNumberFormat="1" applyFont="1" applyFill="1" applyBorder="1" applyAlignment="1" applyProtection="1">
      <alignment horizontal="center" vertical="center"/>
    </xf>
    <xf numFmtId="1" fontId="20" fillId="18" borderId="3" xfId="0" applyNumberFormat="1" applyFont="1" applyFill="1" applyBorder="1" applyAlignment="1" applyProtection="1">
      <alignment horizontal="center" vertical="center"/>
    </xf>
    <xf numFmtId="1" fontId="20" fillId="18" borderId="3" xfId="7" applyNumberFormat="1" applyFont="1" applyFill="1" applyBorder="1" applyAlignment="1" applyProtection="1">
      <alignment horizontal="center" vertical="center"/>
    </xf>
    <xf numFmtId="0" fontId="19" fillId="0" borderId="2" xfId="24" applyFont="1" applyBorder="1" applyAlignment="1" applyProtection="1">
      <alignment vertical="center" wrapText="1"/>
    </xf>
    <xf numFmtId="0" fontId="19" fillId="0" borderId="3" xfId="24" applyFont="1" applyBorder="1" applyAlignment="1" applyProtection="1">
      <alignment horizontal="center" vertical="center" wrapText="1"/>
    </xf>
    <xf numFmtId="0" fontId="19" fillId="0" borderId="6" xfId="23" applyFont="1" applyBorder="1" applyAlignment="1" applyProtection="1">
      <alignment horizontal="center" vertical="center" wrapText="1"/>
    </xf>
    <xf numFmtId="0" fontId="22" fillId="0" borderId="6" xfId="23" applyFont="1" applyBorder="1" applyAlignment="1" applyProtection="1">
      <alignment horizontal="left" vertical="center" wrapText="1"/>
    </xf>
    <xf numFmtId="0" fontId="22" fillId="0" borderId="6" xfId="23" applyFont="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9" fillId="0" borderId="6" xfId="23" applyFont="1" applyBorder="1" applyAlignment="1" applyProtection="1">
      <alignment horizontal="left" vertical="center" wrapText="1"/>
    </xf>
    <xf numFmtId="0" fontId="19" fillId="0" borderId="2" xfId="23" applyFont="1" applyBorder="1" applyAlignment="1" applyProtection="1">
      <alignment horizontal="left" vertical="center" wrapText="1"/>
    </xf>
    <xf numFmtId="0" fontId="19" fillId="0" borderId="73" xfId="0" applyFont="1" applyBorder="1" applyAlignment="1" applyProtection="1">
      <alignment horizontal="left" vertical="center" wrapText="1"/>
    </xf>
    <xf numFmtId="9" fontId="19" fillId="0" borderId="73" xfId="0" applyNumberFormat="1" applyFont="1" applyBorder="1" applyAlignment="1" applyProtection="1">
      <alignment horizontal="center" vertical="center" wrapText="1"/>
    </xf>
    <xf numFmtId="0" fontId="19" fillId="0" borderId="75" xfId="23" applyFont="1" applyBorder="1" applyAlignment="1" applyProtection="1">
      <alignment horizontal="left" vertical="center" wrapText="1"/>
    </xf>
    <xf numFmtId="0" fontId="22" fillId="0" borderId="75" xfId="23" applyFont="1" applyBorder="1" applyAlignment="1" applyProtection="1">
      <alignment horizontal="left" vertical="center" wrapText="1"/>
    </xf>
    <xf numFmtId="0" fontId="19" fillId="0" borderId="73" xfId="23" applyFont="1" applyBorder="1" applyAlignment="1" applyProtection="1">
      <alignment horizontal="left" vertical="center" wrapText="1"/>
    </xf>
    <xf numFmtId="0" fontId="39" fillId="0" borderId="0" xfId="0" applyFont="1" applyAlignment="1" applyProtection="1">
      <alignment horizontal="justify" vertical="center" readingOrder="1"/>
    </xf>
    <xf numFmtId="9" fontId="19" fillId="0" borderId="73" xfId="23" applyNumberFormat="1" applyFont="1" applyBorder="1" applyAlignment="1" applyProtection="1">
      <alignment horizontal="center" vertical="center" wrapText="1"/>
    </xf>
    <xf numFmtId="0" fontId="19" fillId="0" borderId="76" xfId="0" applyFont="1" applyBorder="1" applyAlignment="1" applyProtection="1">
      <alignment horizontal="justify" vertical="center" wrapText="1"/>
    </xf>
    <xf numFmtId="0" fontId="19" fillId="2" borderId="73" xfId="1" applyFont="1" applyFill="1" applyBorder="1" applyAlignment="1" applyProtection="1">
      <alignment horizontal="left" vertical="center" wrapText="1"/>
    </xf>
    <xf numFmtId="9" fontId="19" fillId="0" borderId="83" xfId="0" applyNumberFormat="1" applyFont="1" applyBorder="1" applyAlignment="1" applyProtection="1">
      <alignment horizontal="center" vertical="center" wrapText="1"/>
    </xf>
    <xf numFmtId="9" fontId="19" fillId="0" borderId="83" xfId="7" applyFont="1" applyBorder="1" applyAlignment="1" applyProtection="1">
      <alignment horizontal="center" vertical="center" wrapText="1"/>
    </xf>
    <xf numFmtId="0" fontId="44" fillId="0" borderId="83" xfId="0" applyFont="1" applyBorder="1" applyAlignment="1" applyProtection="1">
      <alignment vertical="center" wrapText="1"/>
    </xf>
    <xf numFmtId="0" fontId="36" fillId="0" borderId="83" xfId="0" applyNumberFormat="1" applyFont="1" applyBorder="1" applyAlignment="1" applyProtection="1">
      <alignment horizontal="center" vertical="center" wrapText="1"/>
    </xf>
    <xf numFmtId="0" fontId="44" fillId="0" borderId="83" xfId="0" applyFont="1" applyBorder="1" applyAlignment="1" applyProtection="1">
      <alignment horizontal="center" vertical="center" wrapText="1"/>
    </xf>
    <xf numFmtId="3" fontId="44" fillId="0" borderId="83" xfId="0" applyNumberFormat="1" applyFont="1" applyBorder="1" applyAlignment="1" applyProtection="1">
      <alignment horizontal="center" vertical="center" wrapText="1"/>
    </xf>
    <xf numFmtId="0" fontId="44" fillId="0" borderId="83" xfId="0" applyFont="1" applyFill="1" applyBorder="1" applyAlignment="1" applyProtection="1">
      <alignment vertical="center" wrapText="1"/>
    </xf>
    <xf numFmtId="0" fontId="36" fillId="0" borderId="83" xfId="0" applyNumberFormat="1" applyFont="1" applyFill="1" applyBorder="1" applyAlignment="1" applyProtection="1">
      <alignment horizontal="center" vertical="center" wrapText="1"/>
    </xf>
    <xf numFmtId="0" fontId="44" fillId="0" borderId="83" xfId="0" applyFont="1" applyFill="1" applyBorder="1" applyAlignment="1" applyProtection="1">
      <alignment horizontal="center" vertical="center" wrapText="1"/>
    </xf>
    <xf numFmtId="3" fontId="44" fillId="0" borderId="83" xfId="0" applyNumberFormat="1" applyFont="1" applyFill="1" applyBorder="1" applyAlignment="1" applyProtection="1">
      <alignment horizontal="center" vertical="center" wrapText="1"/>
    </xf>
    <xf numFmtId="0" fontId="36" fillId="0" borderId="83" xfId="0" applyFont="1" applyBorder="1" applyAlignment="1" applyProtection="1">
      <alignment vertical="center" wrapText="1"/>
    </xf>
    <xf numFmtId="0" fontId="20" fillId="0" borderId="76" xfId="6" applyNumberFormat="1" applyFont="1" applyFill="1" applyBorder="1" applyAlignment="1" applyProtection="1">
      <alignment horizontal="center" vertical="center" wrapText="1"/>
    </xf>
    <xf numFmtId="0" fontId="19" fillId="0" borderId="2" xfId="19" applyFont="1" applyFill="1" applyBorder="1" applyAlignment="1" applyProtection="1">
      <alignment horizontal="justify" vertical="center" wrapText="1"/>
    </xf>
    <xf numFmtId="0" fontId="19" fillId="0" borderId="83" xfId="0" applyFont="1" applyFill="1" applyBorder="1" applyAlignment="1" applyProtection="1">
      <alignment horizontal="left" vertical="center" wrapText="1"/>
    </xf>
    <xf numFmtId="9" fontId="22" fillId="0" borderId="2" xfId="19" applyNumberFormat="1" applyFont="1" applyBorder="1" applyAlignment="1" applyProtection="1">
      <alignment horizontal="center" vertical="center" wrapText="1"/>
    </xf>
    <xf numFmtId="164" fontId="19" fillId="0" borderId="2" xfId="23" applyNumberFormat="1" applyFont="1" applyBorder="1" applyAlignment="1" applyProtection="1">
      <alignment horizontal="center" vertical="center" wrapText="1"/>
    </xf>
    <xf numFmtId="0" fontId="19" fillId="0" borderId="63"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164" fontId="20" fillId="0" borderId="76" xfId="5" applyNumberFormat="1" applyFont="1" applyBorder="1" applyAlignment="1" applyProtection="1">
      <alignment horizontal="center" vertical="center" wrapText="1"/>
      <protection locked="0"/>
    </xf>
    <xf numFmtId="164" fontId="20" fillId="8" borderId="76" xfId="7" applyNumberFormat="1" applyFont="1" applyFill="1" applyBorder="1" applyAlignment="1" applyProtection="1">
      <alignment horizontal="center" vertical="center"/>
    </xf>
    <xf numFmtId="164" fontId="21" fillId="4" borderId="82" xfId="3" applyNumberFormat="1" applyFont="1" applyFill="1" applyBorder="1" applyAlignment="1" applyProtection="1">
      <alignment horizontal="center" vertical="center"/>
    </xf>
    <xf numFmtId="164" fontId="20" fillId="19" borderId="76" xfId="5" applyNumberFormat="1" applyFont="1" applyFill="1" applyBorder="1" applyAlignment="1" applyProtection="1">
      <alignment horizontal="center" vertical="center" wrapText="1"/>
    </xf>
    <xf numFmtId="164" fontId="20" fillId="8" borderId="76" xfId="6" applyNumberFormat="1" applyFont="1" applyFill="1" applyBorder="1" applyAlignment="1" applyProtection="1">
      <alignment horizontal="center" vertical="center"/>
    </xf>
    <xf numFmtId="164" fontId="20" fillId="0" borderId="76" xfId="6" applyNumberFormat="1" applyFont="1" applyBorder="1" applyAlignment="1" applyProtection="1">
      <alignment horizontal="center" vertical="center" wrapText="1"/>
      <protection locked="0"/>
    </xf>
    <xf numFmtId="1" fontId="46" fillId="19" borderId="83" xfId="0" applyNumberFormat="1" applyFont="1" applyFill="1" applyBorder="1" applyAlignment="1" applyProtection="1">
      <alignment horizontal="center" vertical="center"/>
      <protection hidden="1"/>
    </xf>
    <xf numFmtId="164" fontId="20" fillId="0" borderId="3" xfId="6" applyNumberFormat="1" applyFont="1" applyBorder="1" applyAlignment="1" applyProtection="1">
      <alignment horizontal="center" vertical="center" wrapText="1"/>
      <protection locked="0"/>
    </xf>
    <xf numFmtId="164" fontId="20" fillId="8" borderId="3" xfId="7" applyNumberFormat="1" applyFont="1" applyFill="1" applyBorder="1" applyAlignment="1" applyProtection="1">
      <alignment horizontal="center" vertical="center"/>
    </xf>
    <xf numFmtId="164" fontId="20" fillId="0" borderId="3" xfId="5" applyNumberFormat="1" applyFont="1" applyBorder="1" applyAlignment="1" applyProtection="1">
      <alignment horizontal="center" vertical="center" wrapText="1"/>
      <protection locked="0"/>
    </xf>
    <xf numFmtId="0" fontId="19" fillId="0" borderId="2" xfId="6" applyNumberFormat="1" applyFont="1" applyFill="1" applyBorder="1" applyAlignment="1" applyProtection="1">
      <alignment horizontal="center" vertical="center" wrapText="1"/>
    </xf>
    <xf numFmtId="164" fontId="20" fillId="0" borderId="3" xfId="7" applyNumberFormat="1" applyFont="1" applyFill="1" applyBorder="1" applyAlignment="1" applyProtection="1">
      <alignment horizontal="center" vertical="center"/>
    </xf>
    <xf numFmtId="164" fontId="20" fillId="8" borderId="83" xfId="6" applyNumberFormat="1" applyFont="1" applyFill="1" applyBorder="1" applyAlignment="1" applyProtection="1">
      <alignment horizontal="center" vertical="center"/>
    </xf>
    <xf numFmtId="164" fontId="20" fillId="8" borderId="83" xfId="5"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protection locked="0"/>
    </xf>
    <xf numFmtId="164" fontId="20" fillId="0" borderId="2" xfId="6" applyNumberFormat="1" applyFont="1" applyFill="1" applyBorder="1" applyAlignment="1" applyProtection="1">
      <alignment horizontal="center" vertical="center" wrapText="1"/>
      <protection locked="0"/>
    </xf>
    <xf numFmtId="164" fontId="20" fillId="0" borderId="83" xfId="7" applyNumberFormat="1" applyFont="1" applyFill="1" applyBorder="1" applyAlignment="1" applyProtection="1">
      <alignment horizontal="center" vertical="center"/>
    </xf>
    <xf numFmtId="164" fontId="36" fillId="0" borderId="3" xfId="5" applyNumberFormat="1" applyFont="1" applyBorder="1" applyAlignment="1" applyProtection="1">
      <alignment horizontal="center" vertical="center" wrapText="1"/>
      <protection locked="0"/>
    </xf>
    <xf numFmtId="164" fontId="36" fillId="8" borderId="83" xfId="6" applyNumberFormat="1" applyFont="1" applyFill="1" applyBorder="1" applyAlignment="1" applyProtection="1">
      <alignment horizontal="center" vertical="center"/>
    </xf>
    <xf numFmtId="164" fontId="36" fillId="0" borderId="3" xfId="5" applyNumberFormat="1" applyFont="1" applyFill="1" applyBorder="1" applyAlignment="1" applyProtection="1">
      <alignment horizontal="center" vertical="center" wrapText="1"/>
      <protection locked="0"/>
    </xf>
    <xf numFmtId="0" fontId="28" fillId="0" borderId="83" xfId="1" applyFont="1" applyFill="1" applyBorder="1" applyAlignment="1" applyProtection="1">
      <alignment horizontal="center" vertical="top" wrapText="1"/>
    </xf>
    <xf numFmtId="164" fontId="20" fillId="0" borderId="76" xfId="5" applyNumberFormat="1" applyFont="1" applyFill="1" applyBorder="1" applyAlignment="1" applyProtection="1">
      <alignment horizontal="center" vertical="center" wrapText="1"/>
      <protection locked="0"/>
    </xf>
    <xf numFmtId="164" fontId="20" fillId="0" borderId="76" xfId="5" applyNumberFormat="1" applyFont="1" applyFill="1" applyBorder="1" applyAlignment="1" applyProtection="1">
      <alignment horizontal="center" vertical="center" wrapText="1"/>
    </xf>
    <xf numFmtId="0" fontId="49" fillId="0" borderId="1" xfId="27" applyFont="1" applyAlignment="1" applyProtection="1">
      <alignment horizontal="center" vertical="center" wrapText="1"/>
      <protection hidden="1"/>
    </xf>
    <xf numFmtId="0" fontId="0" fillId="0" borderId="0" xfId="0" applyProtection="1">
      <protection hidden="1"/>
    </xf>
    <xf numFmtId="0" fontId="49" fillId="0" borderId="1" xfId="27" applyFont="1" applyFill="1" applyAlignment="1" applyProtection="1">
      <alignment horizontal="center" vertical="center" wrapText="1"/>
      <protection hidden="1"/>
    </xf>
    <xf numFmtId="0" fontId="48" fillId="0" borderId="1" xfId="27" applyFont="1" applyProtection="1">
      <protection hidden="1"/>
    </xf>
    <xf numFmtId="49" fontId="48" fillId="0" borderId="1" xfId="27" applyNumberFormat="1" applyFont="1" applyProtection="1">
      <protection hidden="1"/>
    </xf>
    <xf numFmtId="0" fontId="48" fillId="0" borderId="1" xfId="27" applyFont="1" applyAlignment="1" applyProtection="1">
      <alignment horizontal="center" vertical="center"/>
      <protection hidden="1"/>
    </xf>
    <xf numFmtId="0" fontId="48" fillId="0" borderId="1" xfId="27" applyFont="1" applyFill="1" applyAlignment="1" applyProtection="1">
      <alignment horizontal="left" vertical="center"/>
      <protection hidden="1"/>
    </xf>
    <xf numFmtId="0" fontId="1" fillId="0" borderId="1" xfId="27" applyProtection="1">
      <protection hidden="1"/>
    </xf>
    <xf numFmtId="0" fontId="50" fillId="0" borderId="0" xfId="0" applyFont="1" applyProtection="1">
      <protection hidden="1"/>
    </xf>
    <xf numFmtId="0" fontId="49" fillId="0" borderId="1" xfId="27" applyFont="1" applyProtection="1">
      <protection hidden="1"/>
    </xf>
    <xf numFmtId="0" fontId="48" fillId="0" borderId="1" xfId="27" applyFont="1" applyFill="1" applyBorder="1" applyProtection="1">
      <protection hidden="1"/>
    </xf>
    <xf numFmtId="0" fontId="48" fillId="0" borderId="1" xfId="27" applyFont="1" applyFill="1" applyBorder="1" applyAlignment="1" applyProtection="1">
      <alignment horizontal="center" vertical="center"/>
      <protection hidden="1"/>
    </xf>
    <xf numFmtId="0" fontId="19" fillId="0" borderId="3" xfId="0" applyFont="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5" fillId="5" borderId="17" xfId="0" applyFont="1" applyFill="1" applyBorder="1" applyAlignment="1">
      <alignment horizontal="center" vertical="center"/>
    </xf>
    <xf numFmtId="0" fontId="19" fillId="0" borderId="76" xfId="0" applyFont="1" applyBorder="1" applyAlignment="1" applyProtection="1">
      <alignment horizontal="center" vertical="center" wrapText="1"/>
    </xf>
    <xf numFmtId="0" fontId="0" fillId="0" borderId="0" xfId="0" applyProtection="1"/>
    <xf numFmtId="0" fontId="26" fillId="0" borderId="76" xfId="0" applyFont="1" applyBorder="1" applyAlignment="1" applyProtection="1">
      <alignment vertical="center"/>
    </xf>
    <xf numFmtId="0" fontId="26" fillId="0" borderId="76" xfId="0" applyFont="1" applyBorder="1" applyAlignment="1" applyProtection="1">
      <alignment vertical="center" wrapText="1"/>
    </xf>
    <xf numFmtId="0" fontId="26" fillId="0" borderId="5" xfId="0" applyFont="1" applyBorder="1" applyAlignment="1" applyProtection="1">
      <alignment horizontal="center" vertical="center"/>
    </xf>
    <xf numFmtId="0" fontId="26" fillId="0" borderId="5" xfId="0" applyFont="1" applyBorder="1" applyAlignment="1" applyProtection="1">
      <alignment vertical="center" wrapText="1"/>
    </xf>
    <xf numFmtId="0" fontId="26" fillId="0" borderId="5" xfId="0" applyFont="1" applyBorder="1" applyAlignment="1" applyProtection="1">
      <alignment horizontal="center" vertical="center" wrapText="1"/>
    </xf>
    <xf numFmtId="0" fontId="0" fillId="0" borderId="83" xfId="0" applyBorder="1" applyAlignment="1" applyProtection="1">
      <alignment horizontal="center" vertical="center"/>
    </xf>
    <xf numFmtId="0" fontId="4" fillId="15" borderId="83" xfId="0" applyFont="1" applyFill="1" applyBorder="1" applyAlignment="1" applyProtection="1">
      <alignment horizontal="justify" vertical="center"/>
    </xf>
    <xf numFmtId="0" fontId="0" fillId="0" borderId="83" xfId="0" applyBorder="1" applyAlignment="1" applyProtection="1">
      <alignment horizontal="justify" vertical="center" wrapText="1"/>
    </xf>
    <xf numFmtId="9" fontId="46" fillId="0" borderId="83" xfId="0" applyNumberFormat="1" applyFont="1" applyBorder="1" applyAlignment="1" applyProtection="1">
      <alignment horizontal="center" vertical="center"/>
    </xf>
    <xf numFmtId="1" fontId="4" fillId="0" borderId="83" xfId="0" applyNumberFormat="1" applyFont="1" applyFill="1" applyBorder="1" applyAlignment="1" applyProtection="1">
      <alignment horizontal="center" vertical="center"/>
    </xf>
    <xf numFmtId="1" fontId="46" fillId="0" borderId="83" xfId="0" applyNumberFormat="1" applyFont="1" applyBorder="1" applyAlignment="1" applyProtection="1">
      <alignment horizontal="center" vertical="center"/>
    </xf>
    <xf numFmtId="0" fontId="4" fillId="20" borderId="83" xfId="0" applyFont="1" applyFill="1" applyBorder="1" applyAlignment="1" applyProtection="1">
      <alignment horizontal="justify" vertical="center"/>
    </xf>
    <xf numFmtId="0" fontId="4" fillId="0" borderId="83" xfId="0" applyFont="1" applyBorder="1" applyAlignment="1" applyProtection="1">
      <alignment horizontal="center" vertical="center"/>
    </xf>
    <xf numFmtId="0" fontId="4" fillId="0" borderId="83" xfId="0" applyFont="1" applyBorder="1" applyAlignment="1" applyProtection="1">
      <alignment horizontal="justify" vertical="center" wrapText="1"/>
    </xf>
    <xf numFmtId="0" fontId="4" fillId="17" borderId="83"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23" borderId="83" xfId="0" applyFont="1" applyFill="1" applyBorder="1" applyAlignment="1" applyProtection="1">
      <alignment horizontal="center" vertical="center"/>
    </xf>
    <xf numFmtId="0" fontId="4" fillId="0" borderId="83" xfId="0" applyFont="1" applyBorder="1" applyAlignment="1" applyProtection="1">
      <alignment horizontal="left" vertical="center" wrapText="1"/>
    </xf>
    <xf numFmtId="0" fontId="0" fillId="7" borderId="83" xfId="0" applyFill="1" applyBorder="1" applyAlignment="1" applyProtection="1">
      <alignment horizontal="justify" vertical="center"/>
    </xf>
    <xf numFmtId="0" fontId="0" fillId="15" borderId="83" xfId="0" applyFill="1" applyBorder="1" applyAlignment="1" applyProtection="1">
      <alignment horizontal="justify" vertical="center"/>
    </xf>
    <xf numFmtId="0" fontId="0" fillId="20" borderId="83" xfId="0" applyFill="1" applyBorder="1" applyAlignment="1" applyProtection="1">
      <alignment horizontal="justify" vertical="center"/>
    </xf>
    <xf numFmtId="9" fontId="0" fillId="0" borderId="83" xfId="0" applyNumberFormat="1" applyBorder="1" applyAlignment="1" applyProtection="1">
      <alignment horizontal="justify" vertical="center" wrapText="1"/>
    </xf>
    <xf numFmtId="0" fontId="0" fillId="0" borderId="83" xfId="0" applyBorder="1" applyAlignment="1" applyProtection="1">
      <alignment horizontal="justify"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0" xfId="0" applyAlignment="1" applyProtection="1">
      <alignment horizontal="justify" vertical="center" wrapText="1"/>
    </xf>
    <xf numFmtId="2" fontId="46" fillId="0" borderId="83" xfId="0" applyNumberFormat="1" applyFont="1" applyBorder="1" applyAlignment="1" applyProtection="1">
      <alignment horizontal="center" vertical="center"/>
    </xf>
    <xf numFmtId="164" fontId="20" fillId="0" borderId="76" xfId="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protection locked="0"/>
    </xf>
    <xf numFmtId="164" fontId="20" fillId="0" borderId="76" xfId="26" applyNumberFormat="1" applyFont="1" applyBorder="1" applyAlignment="1" applyProtection="1">
      <alignment horizontal="center" vertical="center" wrapText="1"/>
    </xf>
    <xf numFmtId="164" fontId="20" fillId="0" borderId="76" xfId="26" applyNumberFormat="1" applyFont="1" applyBorder="1" applyAlignment="1" applyProtection="1">
      <alignment horizontal="center" vertical="center" wrapText="1"/>
      <protection locked="0"/>
    </xf>
    <xf numFmtId="164" fontId="20" fillId="0" borderId="3" xfId="6" applyNumberFormat="1" applyFont="1" applyBorder="1" applyAlignment="1" applyProtection="1">
      <alignment horizontal="center" vertical="center" wrapText="1"/>
    </xf>
    <xf numFmtId="164" fontId="20" fillId="8" borderId="3" xfId="5" applyNumberFormat="1" applyFont="1" applyFill="1" applyBorder="1" applyAlignment="1" applyProtection="1">
      <alignment horizontal="center" vertical="center"/>
    </xf>
    <xf numFmtId="164" fontId="20" fillId="0" borderId="76" xfId="6" applyNumberFormat="1" applyFont="1" applyFill="1" applyBorder="1" applyAlignment="1" applyProtection="1">
      <alignment horizontal="center" vertical="center" wrapText="1"/>
    </xf>
    <xf numFmtId="164" fontId="20" fillId="0" borderId="76" xfId="6" applyNumberFormat="1" applyFont="1" applyFill="1" applyBorder="1" applyAlignment="1" applyProtection="1">
      <alignment horizontal="center" vertical="center" wrapText="1"/>
      <protection locked="0"/>
    </xf>
    <xf numFmtId="164" fontId="20" fillId="19" borderId="76" xfId="7" applyNumberFormat="1" applyFont="1" applyFill="1" applyBorder="1" applyAlignment="1" applyProtection="1">
      <alignment horizontal="center" vertical="center" wrapText="1"/>
    </xf>
    <xf numFmtId="164" fontId="20" fillId="0" borderId="3" xfId="5" applyNumberFormat="1" applyFont="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xf>
    <xf numFmtId="164" fontId="21" fillId="4" borderId="11" xfId="3" applyNumberFormat="1" applyFont="1" applyFill="1" applyBorder="1" applyAlignment="1" applyProtection="1">
      <alignment horizontal="center" vertical="center"/>
    </xf>
    <xf numFmtId="164" fontId="21" fillId="4" borderId="82" xfId="5" applyNumberFormat="1" applyFont="1" applyFill="1" applyBorder="1" applyAlignment="1" applyProtection="1">
      <alignment horizontal="center" vertical="center"/>
    </xf>
    <xf numFmtId="164" fontId="20" fillId="0" borderId="3" xfId="7" applyNumberFormat="1" applyFont="1" applyBorder="1" applyAlignment="1" applyProtection="1">
      <alignment horizontal="center" vertical="center" wrapText="1"/>
    </xf>
    <xf numFmtId="0" fontId="19" fillId="0" borderId="83" xfId="23" applyFont="1" applyBorder="1" applyAlignment="1" applyProtection="1">
      <alignment horizontal="justify" vertical="center" wrapText="1"/>
    </xf>
    <xf numFmtId="164" fontId="20" fillId="8" borderId="3" xfId="6" applyNumberFormat="1" applyFont="1" applyFill="1" applyBorder="1" applyAlignment="1" applyProtection="1">
      <alignment horizontal="center" vertical="center"/>
    </xf>
    <xf numFmtId="164" fontId="20" fillId="8" borderId="3" xfId="7" applyNumberFormat="1" applyFont="1" applyFill="1" applyBorder="1" applyAlignment="1" applyProtection="1">
      <alignment horizontal="center" vertical="center"/>
      <protection locked="0"/>
    </xf>
    <xf numFmtId="164" fontId="20" fillId="0" borderId="3" xfId="6" applyNumberFormat="1" applyFont="1" applyFill="1" applyBorder="1" applyAlignment="1" applyProtection="1">
      <alignment horizontal="center" vertical="center" wrapText="1"/>
    </xf>
    <xf numFmtId="164" fontId="20" fillId="18" borderId="3" xfId="7" applyNumberFormat="1" applyFont="1" applyFill="1" applyBorder="1" applyAlignment="1" applyProtection="1">
      <alignment horizontal="center" vertical="center"/>
    </xf>
    <xf numFmtId="164" fontId="20" fillId="0" borderId="2" xfId="6" applyNumberFormat="1" applyFont="1" applyFill="1" applyBorder="1" applyAlignment="1" applyProtection="1">
      <alignment horizontal="center" vertical="center" wrapText="1"/>
    </xf>
    <xf numFmtId="164" fontId="20" fillId="18" borderId="2" xfId="7" applyNumberFormat="1" applyFont="1" applyFill="1" applyBorder="1" applyAlignment="1" applyProtection="1">
      <alignment horizontal="center" vertical="center"/>
    </xf>
    <xf numFmtId="164" fontId="20" fillId="18" borderId="83" xfId="7" applyNumberFormat="1" applyFont="1" applyFill="1" applyBorder="1" applyAlignment="1" applyProtection="1">
      <alignment horizontal="center" vertical="center"/>
    </xf>
    <xf numFmtId="10" fontId="20" fillId="0" borderId="3" xfId="6" applyNumberFormat="1" applyFont="1" applyFill="1" applyBorder="1" applyAlignment="1" applyProtection="1">
      <alignment horizontal="center" vertical="center" wrapText="1"/>
    </xf>
    <xf numFmtId="164" fontId="36" fillId="0" borderId="2" xfId="0" applyNumberFormat="1" applyFont="1" applyBorder="1" applyAlignment="1" applyProtection="1">
      <alignment horizontal="center" vertical="center" wrapText="1"/>
    </xf>
    <xf numFmtId="164" fontId="36" fillId="8" borderId="3" xfId="5" applyNumberFormat="1" applyFont="1" applyFill="1" applyBorder="1" applyAlignment="1" applyProtection="1">
      <alignment horizontal="center" vertical="center"/>
    </xf>
    <xf numFmtId="164" fontId="36" fillId="0" borderId="2" xfId="0" applyNumberFormat="1" applyFont="1" applyFill="1" applyBorder="1" applyAlignment="1" applyProtection="1">
      <alignment horizontal="center" vertical="center" wrapText="1"/>
    </xf>
    <xf numFmtId="164" fontId="36" fillId="0" borderId="3" xfId="5" applyNumberFormat="1" applyFont="1" applyBorder="1" applyAlignment="1" applyProtection="1">
      <alignment horizontal="center" vertical="center" wrapText="1"/>
    </xf>
    <xf numFmtId="164" fontId="36" fillId="0" borderId="3" xfId="5" applyNumberFormat="1" applyFont="1" applyFill="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protection locked="0"/>
    </xf>
    <xf numFmtId="164" fontId="20" fillId="8" borderId="3" xfId="0" applyNumberFormat="1" applyFont="1" applyFill="1" applyBorder="1" applyAlignment="1" applyProtection="1">
      <alignment horizontal="center" vertical="center"/>
    </xf>
    <xf numFmtId="164" fontId="20" fillId="0" borderId="0" xfId="5" applyNumberFormat="1" applyFont="1" applyAlignment="1" applyProtection="1">
      <alignment horizontal="center" vertical="center"/>
    </xf>
    <xf numFmtId="164" fontId="20" fillId="8" borderId="76" xfId="0" applyNumberFormat="1" applyFont="1" applyFill="1" applyBorder="1" applyAlignment="1" applyProtection="1">
      <alignment horizontal="center" vertical="center"/>
    </xf>
    <xf numFmtId="164" fontId="20" fillId="0" borderId="76" xfId="7" applyNumberFormat="1" applyFont="1" applyBorder="1" applyAlignment="1" applyProtection="1">
      <alignment horizontal="center" vertical="center" wrapText="1"/>
    </xf>
    <xf numFmtId="164" fontId="20" fillId="8" borderId="76" xfId="7" applyNumberFormat="1" applyFont="1" applyFill="1" applyBorder="1" applyAlignment="1" applyProtection="1">
      <alignment horizontal="center" vertical="center"/>
      <protection locked="0"/>
    </xf>
    <xf numFmtId="0" fontId="36" fillId="0" borderId="2" xfId="0" applyFont="1" applyBorder="1" applyAlignment="1" applyProtection="1">
      <alignment horizontal="left" vertical="center" wrapText="1"/>
    </xf>
    <xf numFmtId="9" fontId="36" fillId="0" borderId="2" xfId="0" applyNumberFormat="1" applyFont="1" applyBorder="1" applyAlignment="1" applyProtection="1">
      <alignment horizontal="center" vertical="center" wrapText="1"/>
    </xf>
    <xf numFmtId="0" fontId="36" fillId="0" borderId="76" xfId="24" applyFont="1" applyBorder="1" applyAlignment="1" applyProtection="1">
      <alignment horizontal="left" vertical="center" wrapText="1"/>
    </xf>
    <xf numFmtId="0" fontId="36" fillId="2" borderId="2" xfId="1" applyFont="1" applyFill="1" applyBorder="1" applyAlignment="1" applyProtection="1">
      <alignment horizontal="left" vertical="center" wrapText="1"/>
    </xf>
    <xf numFmtId="3" fontId="36" fillId="3" borderId="2" xfId="23" applyNumberFormat="1" applyFont="1" applyFill="1" applyBorder="1" applyAlignment="1" applyProtection="1">
      <alignment horizontal="center" vertical="center" wrapText="1"/>
    </xf>
    <xf numFmtId="0" fontId="36" fillId="0" borderId="6" xfId="23" applyFont="1" applyBorder="1" applyAlignment="1" applyProtection="1">
      <alignment horizontal="left" vertical="center" wrapText="1"/>
    </xf>
    <xf numFmtId="0" fontId="36" fillId="3" borderId="6" xfId="23" applyFont="1" applyFill="1" applyBorder="1" applyAlignment="1" applyProtection="1">
      <alignment horizontal="left" vertical="center" wrapText="1"/>
    </xf>
    <xf numFmtId="0" fontId="36" fillId="0" borderId="2" xfId="23" applyFont="1" applyBorder="1" applyAlignment="1" applyProtection="1">
      <alignment horizontal="center" vertical="center" wrapText="1"/>
    </xf>
    <xf numFmtId="0" fontId="36" fillId="0" borderId="2" xfId="24" applyFont="1" applyBorder="1" applyAlignment="1" applyProtection="1">
      <alignment vertical="center" wrapText="1"/>
    </xf>
    <xf numFmtId="0" fontId="36" fillId="0" borderId="2" xfId="0" applyNumberFormat="1" applyFont="1" applyBorder="1" applyAlignment="1" applyProtection="1">
      <alignment horizontal="center" vertical="center" wrapText="1"/>
    </xf>
    <xf numFmtId="0" fontId="36" fillId="3" borderId="76" xfId="24"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3" fontId="36" fillId="0" borderId="2" xfId="23" applyNumberFormat="1" applyFont="1" applyBorder="1" applyAlignment="1" applyProtection="1">
      <alignment horizontal="center" vertical="center" wrapText="1"/>
    </xf>
    <xf numFmtId="0" fontId="36" fillId="0" borderId="6" xfId="23" applyFont="1" applyFill="1" applyBorder="1" applyAlignment="1" applyProtection="1">
      <alignment horizontal="left" vertical="center" wrapText="1"/>
    </xf>
    <xf numFmtId="9" fontId="36" fillId="3" borderId="2" xfId="23" applyNumberFormat="1" applyFont="1" applyFill="1" applyBorder="1" applyAlignment="1" applyProtection="1">
      <alignment horizontal="center" vertical="center" wrapText="1"/>
    </xf>
    <xf numFmtId="0" fontId="19" fillId="0" borderId="76" xfId="0" applyFont="1" applyBorder="1" applyAlignment="1" applyProtection="1">
      <alignment horizontal="center" vertical="center" wrapText="1"/>
    </xf>
    <xf numFmtId="164" fontId="45" fillId="3" borderId="83" xfId="0" applyNumberFormat="1" applyFont="1" applyFill="1" applyBorder="1" applyAlignment="1" applyProtection="1">
      <alignment horizontal="center" vertical="center" wrapText="1"/>
    </xf>
    <xf numFmtId="1" fontId="20" fillId="0" borderId="76" xfId="6" applyNumberFormat="1" applyFont="1" applyBorder="1" applyAlignment="1" applyProtection="1">
      <alignment horizontal="center" vertical="center" wrapText="1"/>
      <protection locked="0"/>
    </xf>
    <xf numFmtId="3" fontId="20" fillId="0" borderId="76" xfId="6" applyNumberFormat="1" applyFont="1" applyBorder="1" applyAlignment="1" applyProtection="1">
      <alignment horizontal="center" vertical="center" wrapText="1"/>
      <protection locked="0"/>
    </xf>
    <xf numFmtId="0" fontId="0" fillId="0" borderId="76" xfId="0" applyBorder="1" applyAlignment="1" applyProtection="1">
      <alignment horizontal="center" vertical="center"/>
    </xf>
    <xf numFmtId="0" fontId="0" fillId="0" borderId="5" xfId="0" applyBorder="1" applyAlignment="1" applyProtection="1">
      <alignment horizontal="center" vertical="center"/>
    </xf>
    <xf numFmtId="0" fontId="0" fillId="0" borderId="80" xfId="0" applyBorder="1" applyAlignment="1" applyProtection="1">
      <alignment horizontal="center" vertical="center"/>
    </xf>
    <xf numFmtId="0" fontId="26" fillId="0" borderId="5" xfId="0" applyFont="1" applyBorder="1" applyAlignment="1" applyProtection="1">
      <alignment horizontal="center" vertical="center"/>
    </xf>
    <xf numFmtId="0" fontId="36" fillId="0" borderId="83" xfId="0" applyFont="1" applyBorder="1" applyAlignment="1" applyProtection="1">
      <alignment horizontal="center" vertical="center"/>
    </xf>
    <xf numFmtId="0" fontId="26" fillId="17" borderId="84" xfId="0" applyFont="1" applyFill="1" applyBorder="1" applyAlignment="1" applyProtection="1">
      <alignment horizontal="center" vertical="center" wrapText="1"/>
      <protection hidden="1"/>
    </xf>
    <xf numFmtId="0" fontId="26" fillId="17" borderId="85" xfId="0" applyFont="1" applyFill="1" applyBorder="1" applyAlignment="1" applyProtection="1">
      <alignment horizontal="center" vertical="center" wrapText="1"/>
      <protection hidden="1"/>
    </xf>
    <xf numFmtId="0" fontId="26" fillId="17" borderId="86" xfId="0" applyFont="1" applyFill="1" applyBorder="1" applyAlignment="1" applyProtection="1">
      <alignment horizontal="center" vertical="center" wrapText="1"/>
      <protection hidden="1"/>
    </xf>
    <xf numFmtId="0" fontId="26" fillId="21" borderId="67" xfId="0" applyFont="1" applyFill="1" applyBorder="1" applyAlignment="1" applyProtection="1">
      <alignment horizontal="center" vertical="center" wrapText="1"/>
      <protection hidden="1"/>
    </xf>
    <xf numFmtId="0" fontId="26" fillId="21" borderId="85" xfId="0" applyFont="1" applyFill="1" applyBorder="1" applyAlignment="1" applyProtection="1">
      <alignment horizontal="center" vertical="center" wrapText="1"/>
      <protection hidden="1"/>
    </xf>
    <xf numFmtId="0" fontId="47" fillId="22" borderId="84" xfId="0" applyFont="1" applyFill="1" applyBorder="1" applyAlignment="1" applyProtection="1">
      <alignment horizontal="center" vertical="center" wrapText="1"/>
      <protection hidden="1"/>
    </xf>
    <xf numFmtId="0" fontId="47" fillId="22" borderId="85" xfId="0" applyFont="1" applyFill="1" applyBorder="1" applyAlignment="1" applyProtection="1">
      <alignment horizontal="center" vertical="center" wrapText="1"/>
      <protection hidden="1"/>
    </xf>
    <xf numFmtId="0" fontId="19" fillId="0" borderId="69" xfId="1" applyFont="1" applyBorder="1" applyAlignment="1" applyProtection="1">
      <alignment horizontal="left" vertical="center"/>
    </xf>
    <xf numFmtId="0" fontId="19" fillId="0" borderId="70" xfId="1" applyFont="1" applyBorder="1" applyAlignment="1" applyProtection="1">
      <alignment horizontal="left"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37" xfId="0" applyFont="1" applyBorder="1" applyAlignment="1" applyProtection="1">
      <alignment horizontal="center" vertical="center"/>
    </xf>
    <xf numFmtId="0" fontId="29" fillId="0" borderId="38" xfId="0" applyFont="1" applyBorder="1" applyAlignment="1" applyProtection="1">
      <alignment horizontal="center" vertical="center"/>
    </xf>
    <xf numFmtId="0" fontId="24" fillId="3" borderId="25" xfId="0" applyFont="1" applyFill="1" applyBorder="1" applyAlignment="1" applyProtection="1">
      <alignment horizontal="left"/>
    </xf>
    <xf numFmtId="0" fontId="23" fillId="3" borderId="26" xfId="0" applyFont="1" applyFill="1" applyBorder="1" applyAlignment="1" applyProtection="1">
      <alignment horizontal="left"/>
    </xf>
    <xf numFmtId="0" fontId="24" fillId="3" borderId="67" xfId="0" applyFont="1" applyFill="1" applyBorder="1" applyAlignment="1" applyProtection="1">
      <alignment horizontal="left"/>
    </xf>
    <xf numFmtId="0" fontId="23" fillId="3" borderId="68" xfId="0" applyFont="1" applyFill="1" applyBorder="1" applyAlignment="1" applyProtection="1">
      <alignment horizontal="left"/>
    </xf>
    <xf numFmtId="15" fontId="23" fillId="3" borderId="31" xfId="0" quotePrefix="1" applyNumberFormat="1" applyFont="1" applyFill="1" applyBorder="1" applyAlignment="1" applyProtection="1">
      <alignment horizontal="left"/>
    </xf>
    <xf numFmtId="0" fontId="23" fillId="3" borderId="32" xfId="0" applyFont="1" applyFill="1" applyBorder="1" applyAlignment="1" applyProtection="1">
      <alignment horizontal="left"/>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0"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27" fillId="9" borderId="81" xfId="1" applyFont="1" applyFill="1" applyBorder="1" applyAlignment="1" applyProtection="1">
      <alignment horizontal="center" vertical="center" wrapText="1"/>
    </xf>
    <xf numFmtId="0" fontId="26" fillId="9" borderId="79" xfId="1" applyFont="1" applyFill="1" applyBorder="1" applyAlignment="1" applyProtection="1">
      <alignment horizontal="center" vertical="center" wrapText="1"/>
    </xf>
    <xf numFmtId="0" fontId="9" fillId="0" borderId="83" xfId="1" applyFont="1" applyFill="1" applyBorder="1" applyAlignment="1" applyProtection="1">
      <alignment horizontal="center" vertical="center" wrapText="1"/>
    </xf>
    <xf numFmtId="0" fontId="6" fillId="0" borderId="1" xfId="1" applyFont="1" applyAlignment="1" applyProtection="1">
      <alignment vertical="center"/>
    </xf>
    <xf numFmtId="0" fontId="9" fillId="7" borderId="84"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9" fillId="0" borderId="84"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80" xfId="0" applyFont="1" applyBorder="1" applyAlignment="1" applyProtection="1">
      <alignment horizontal="center" vertical="center" wrapText="1"/>
    </xf>
    <xf numFmtId="0" fontId="11" fillId="10" borderId="84" xfId="1" applyFont="1" applyFill="1" applyBorder="1" applyAlignment="1" applyProtection="1">
      <alignment horizontal="right" vertical="center"/>
    </xf>
    <xf numFmtId="0" fontId="11" fillId="10" borderId="85"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4" fillId="0" borderId="84" xfId="1" applyFont="1" applyBorder="1" applyAlignment="1" applyProtection="1">
      <alignment horizontal="left" vertical="top"/>
    </xf>
    <xf numFmtId="0" fontId="4" fillId="0" borderId="85" xfId="1" applyFont="1" applyBorder="1" applyAlignment="1" applyProtection="1">
      <alignment horizontal="left" vertical="top"/>
    </xf>
    <xf numFmtId="0" fontId="4" fillId="0" borderId="86" xfId="1" applyFont="1" applyBorder="1" applyAlignment="1" applyProtection="1">
      <alignment horizontal="left" vertical="top"/>
    </xf>
    <xf numFmtId="0" fontId="19" fillId="0" borderId="76" xfId="25" applyFont="1" applyFill="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19" fillId="0" borderId="76"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14" fontId="19" fillId="0" borderId="84" xfId="1" applyNumberFormat="1" applyFont="1" applyBorder="1" applyAlignment="1" applyProtection="1">
      <alignment horizontal="center" vertical="center"/>
    </xf>
    <xf numFmtId="14" fontId="19" fillId="0" borderId="86" xfId="1" applyNumberFormat="1" applyFont="1" applyBorder="1" applyAlignment="1" applyProtection="1">
      <alignment horizontal="center" vertical="center"/>
    </xf>
    <xf numFmtId="0" fontId="19" fillId="0" borderId="83" xfId="1" applyFont="1" applyBorder="1" applyAlignment="1" applyProtection="1">
      <alignment horizontal="left" vertical="center"/>
    </xf>
    <xf numFmtId="0" fontId="8" fillId="0" borderId="83" xfId="1" applyFont="1" applyBorder="1" applyAlignment="1" applyProtection="1">
      <alignment horizontal="left" vertical="center"/>
    </xf>
    <xf numFmtId="0" fontId="6" fillId="0" borderId="1" xfId="1" applyFont="1" applyBorder="1" applyAlignment="1" applyProtection="1">
      <alignment horizontal="left" vertical="center"/>
    </xf>
    <xf numFmtId="14" fontId="19" fillId="0" borderId="7" xfId="1" applyNumberFormat="1" applyFont="1" applyBorder="1" applyAlignment="1" applyProtection="1">
      <alignment horizontal="center" vertical="center" wrapText="1"/>
      <protection locked="0"/>
    </xf>
    <xf numFmtId="14" fontId="19" fillId="0" borderId="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wrapText="1"/>
      <protection locked="0"/>
    </xf>
    <xf numFmtId="0" fontId="8" fillId="0" borderId="83" xfId="1" applyFont="1" applyBorder="1" applyAlignment="1" applyProtection="1">
      <alignment horizontal="left" vertical="center" wrapText="1"/>
      <protection locked="0"/>
    </xf>
    <xf numFmtId="0" fontId="6" fillId="0" borderId="1" xfId="1" applyFont="1" applyBorder="1" applyAlignment="1">
      <alignment horizontal="left" vertical="center"/>
    </xf>
    <xf numFmtId="0" fontId="19" fillId="0" borderId="76" xfId="8" applyFont="1" applyBorder="1" applyAlignment="1" applyProtection="1">
      <alignment horizontal="center" vertical="center" wrapText="1"/>
    </xf>
    <xf numFmtId="0" fontId="19" fillId="0" borderId="80" xfId="8" applyFont="1" applyBorder="1" applyAlignment="1" applyProtection="1">
      <alignment horizontal="center" vertical="center" wrapText="1"/>
    </xf>
    <xf numFmtId="0" fontId="19" fillId="0" borderId="5" xfId="8" applyFont="1" applyBorder="1" applyAlignment="1" applyProtection="1">
      <alignment horizontal="center" vertical="center" wrapText="1"/>
    </xf>
    <xf numFmtId="0" fontId="4" fillId="0" borderId="84" xfId="1" applyFont="1" applyBorder="1" applyAlignment="1" applyProtection="1">
      <alignment horizontal="left" vertical="top"/>
      <protection locked="0"/>
    </xf>
    <xf numFmtId="0" fontId="4" fillId="0" borderId="85" xfId="1" applyFont="1" applyBorder="1" applyAlignment="1" applyProtection="1">
      <alignment horizontal="left" vertical="top"/>
      <protection locked="0"/>
    </xf>
    <xf numFmtId="0" fontId="4" fillId="0" borderId="86" xfId="1" applyFont="1" applyBorder="1" applyAlignment="1" applyProtection="1">
      <alignment horizontal="left" vertical="top"/>
      <protection locked="0"/>
    </xf>
    <xf numFmtId="0" fontId="6" fillId="0" borderId="1" xfId="1" applyFont="1" applyAlignment="1">
      <alignment vertical="center"/>
    </xf>
    <xf numFmtId="0" fontId="5" fillId="5" borderId="16" xfId="8" applyFont="1" applyFill="1" applyBorder="1" applyAlignment="1">
      <alignment horizontal="center" vertical="center"/>
    </xf>
    <xf numFmtId="0" fontId="5" fillId="5" borderId="17" xfId="8" applyFont="1" applyFill="1" applyBorder="1" applyAlignment="1">
      <alignment horizontal="center" vertical="center"/>
    </xf>
    <xf numFmtId="0" fontId="5" fillId="5" borderId="18" xfId="8" applyFont="1" applyFill="1" applyBorder="1" applyAlignment="1">
      <alignment horizontal="center" vertical="center"/>
    </xf>
    <xf numFmtId="0" fontId="8" fillId="6" borderId="80"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8" fillId="6" borderId="80" xfId="8" applyFont="1" applyFill="1" applyBorder="1" applyAlignment="1">
      <alignment horizontal="center" vertical="center" wrapText="1"/>
    </xf>
    <xf numFmtId="0" fontId="8" fillId="6" borderId="5" xfId="8" applyFont="1" applyFill="1" applyBorder="1" applyAlignment="1">
      <alignment horizontal="center" vertical="center" wrapText="1"/>
    </xf>
    <xf numFmtId="0" fontId="8" fillId="0" borderId="20" xfId="8" applyFont="1" applyFill="1" applyBorder="1" applyAlignment="1">
      <alignment horizontal="center" vertical="center"/>
    </xf>
    <xf numFmtId="0" fontId="8" fillId="0" borderId="21" xfId="8" applyFont="1" applyFill="1" applyBorder="1" applyAlignment="1">
      <alignment horizontal="center" vertical="center"/>
    </xf>
    <xf numFmtId="0" fontId="8" fillId="0" borderId="22" xfId="8" applyFont="1" applyFill="1" applyBorder="1" applyAlignment="1">
      <alignment horizontal="center" vertical="center"/>
    </xf>
    <xf numFmtId="0" fontId="29" fillId="0" borderId="34" xfId="8" applyFont="1" applyBorder="1" applyAlignment="1">
      <alignment horizontal="center" vertical="center"/>
    </xf>
    <xf numFmtId="0" fontId="29" fillId="0" borderId="35" xfId="8" applyFont="1" applyBorder="1" applyAlignment="1">
      <alignment horizontal="center" vertical="center"/>
    </xf>
    <xf numFmtId="0" fontId="29" fillId="0" borderId="36" xfId="8" applyFont="1" applyBorder="1" applyAlignment="1">
      <alignment horizontal="center" vertical="center"/>
    </xf>
    <xf numFmtId="0" fontId="29" fillId="0" borderId="87" xfId="8" applyFont="1" applyBorder="1" applyAlignment="1">
      <alignment horizontal="center" vertical="center"/>
    </xf>
    <xf numFmtId="0" fontId="29" fillId="0" borderId="1" xfId="8" applyFont="1" applyBorder="1" applyAlignment="1">
      <alignment horizontal="center" vertical="center"/>
    </xf>
    <xf numFmtId="0" fontId="29" fillId="0" borderId="19" xfId="8" applyFont="1" applyBorder="1" applyAlignment="1">
      <alignment horizontal="center" vertical="center"/>
    </xf>
    <xf numFmtId="0" fontId="29" fillId="0" borderId="31" xfId="8" applyFont="1" applyBorder="1" applyAlignment="1">
      <alignment horizontal="center" vertical="center"/>
    </xf>
    <xf numFmtId="0" fontId="29" fillId="0" borderId="37" xfId="8" applyFont="1" applyBorder="1" applyAlignment="1">
      <alignment horizontal="center" vertical="center"/>
    </xf>
    <xf numFmtId="0" fontId="29" fillId="0" borderId="38" xfId="8" applyFont="1" applyBorder="1" applyAlignment="1">
      <alignment horizontal="center" vertical="center"/>
    </xf>
    <xf numFmtId="0" fontId="24" fillId="3" borderId="25" xfId="8" applyFont="1" applyFill="1" applyBorder="1" applyAlignment="1">
      <alignment horizontal="left"/>
    </xf>
    <xf numFmtId="0" fontId="23" fillId="3" borderId="26" xfId="8" applyFont="1" applyFill="1" applyBorder="1" applyAlignment="1">
      <alignment horizontal="left"/>
    </xf>
    <xf numFmtId="0" fontId="24" fillId="3" borderId="67" xfId="8" applyFont="1" applyFill="1" applyBorder="1" applyAlignment="1">
      <alignment horizontal="left"/>
    </xf>
    <xf numFmtId="0" fontId="23" fillId="3" borderId="68" xfId="8" applyFont="1" applyFill="1" applyBorder="1" applyAlignment="1">
      <alignment horizontal="left"/>
    </xf>
    <xf numFmtId="15" fontId="23" fillId="3" borderId="31" xfId="8" quotePrefix="1" applyNumberFormat="1" applyFont="1" applyFill="1" applyBorder="1" applyAlignment="1">
      <alignment horizontal="left"/>
    </xf>
    <xf numFmtId="0" fontId="23" fillId="3" borderId="32" xfId="8" applyFont="1" applyFill="1" applyBorder="1" applyAlignment="1">
      <alignment horizontal="left"/>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87" xfId="0" applyFont="1" applyBorder="1" applyAlignment="1">
      <alignment horizontal="center" vertical="center"/>
    </xf>
    <xf numFmtId="0" fontId="29" fillId="0" borderId="1" xfId="0" applyFont="1" applyBorder="1" applyAlignment="1">
      <alignment horizontal="center" vertical="center"/>
    </xf>
    <xf numFmtId="0" fontId="29" fillId="0" borderId="19"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4" fillId="3" borderId="25" xfId="0" applyFont="1" applyFill="1" applyBorder="1" applyAlignment="1">
      <alignment horizontal="left"/>
    </xf>
    <xf numFmtId="0" fontId="23" fillId="3" borderId="26" xfId="0" applyFont="1" applyFill="1" applyBorder="1" applyAlignment="1">
      <alignment horizontal="left"/>
    </xf>
    <xf numFmtId="0" fontId="24" fillId="3" borderId="67" xfId="0" applyFont="1" applyFill="1" applyBorder="1" applyAlignment="1">
      <alignment horizontal="left"/>
    </xf>
    <xf numFmtId="0" fontId="23" fillId="3" borderId="68" xfId="0" applyFont="1" applyFill="1" applyBorder="1" applyAlignment="1">
      <alignment horizontal="left"/>
    </xf>
    <xf numFmtId="15" fontId="23" fillId="3" borderId="31" xfId="0" quotePrefix="1" applyNumberFormat="1" applyFont="1" applyFill="1" applyBorder="1" applyAlignment="1">
      <alignment horizontal="left"/>
    </xf>
    <xf numFmtId="0" fontId="23" fillId="3" borderId="32" xfId="0" applyFont="1" applyFill="1" applyBorder="1" applyAlignment="1">
      <alignment horizontal="left"/>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8" fillId="0" borderId="3" xfId="0" applyFont="1" applyBorder="1" applyAlignment="1" applyProtection="1">
      <alignment horizontal="center" vertical="top" wrapText="1"/>
    </xf>
    <xf numFmtId="0" fontId="8" fillId="0" borderId="80"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14" fontId="19" fillId="0" borderId="84" xfId="1" applyNumberFormat="1" applyFont="1" applyBorder="1" applyAlignment="1" applyProtection="1">
      <alignment horizontal="center" vertical="center"/>
      <protection locked="0"/>
    </xf>
    <xf numFmtId="14" fontId="19" fillId="0" borderId="8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protection locked="0"/>
    </xf>
    <xf numFmtId="0" fontId="8" fillId="0" borderId="83" xfId="1" applyFont="1" applyBorder="1" applyAlignment="1" applyProtection="1">
      <alignment horizontal="left" vertical="center"/>
      <protection locked="0"/>
    </xf>
    <xf numFmtId="0" fontId="9" fillId="0" borderId="2" xfId="1" applyFont="1" applyFill="1" applyBorder="1" applyAlignment="1" applyProtection="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24" fillId="3" borderId="29" xfId="0" applyFont="1" applyFill="1" applyBorder="1" applyAlignment="1">
      <alignment horizontal="left"/>
    </xf>
    <xf numFmtId="0" fontId="23" fillId="3" borderId="30" xfId="0" applyFont="1" applyFill="1" applyBorder="1" applyAlignment="1">
      <alignment horizontal="left"/>
    </xf>
    <xf numFmtId="0" fontId="29" fillId="0" borderId="8" xfId="0" applyFont="1" applyBorder="1" applyAlignment="1">
      <alignment horizontal="center" vertical="center"/>
    </xf>
    <xf numFmtId="0" fontId="11" fillId="0" borderId="7" xfId="1" applyFont="1" applyBorder="1" applyAlignment="1" applyProtection="1">
      <alignment horizontal="left" vertical="top"/>
      <protection locked="0"/>
    </xf>
    <xf numFmtId="0" fontId="4" fillId="0" borderId="15" xfId="1" applyFont="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0" fontId="19" fillId="0" borderId="2"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14" fontId="19" fillId="0" borderId="7" xfId="1" applyNumberFormat="1" applyFont="1" applyBorder="1" applyAlignment="1" applyProtection="1">
      <alignment horizontal="center" vertical="center"/>
      <protection locked="0"/>
    </xf>
    <xf numFmtId="0" fontId="36" fillId="0" borderId="3" xfId="0" applyFont="1" applyBorder="1" applyAlignment="1" applyProtection="1">
      <alignment horizontal="center"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7" fillId="9" borderId="10" xfId="1" applyFont="1" applyFill="1" applyBorder="1" applyAlignment="1" applyProtection="1">
      <alignment horizontal="center" vertical="center" wrapText="1"/>
    </xf>
    <xf numFmtId="0" fontId="26" fillId="9" borderId="9"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41" fillId="0" borderId="3" xfId="0" applyFont="1" applyBorder="1" applyAlignment="1" applyProtection="1">
      <alignment horizontal="center" vertical="top" wrapText="1"/>
    </xf>
    <xf numFmtId="0" fontId="41" fillId="0" borderId="80" xfId="0" applyFont="1" applyBorder="1" applyAlignment="1" applyProtection="1">
      <alignment horizontal="center" vertical="top" wrapText="1"/>
    </xf>
    <xf numFmtId="0" fontId="41" fillId="0" borderId="4" xfId="0" applyFont="1" applyBorder="1" applyAlignment="1" applyProtection="1">
      <alignment horizontal="center" vertical="top" wrapText="1"/>
    </xf>
    <xf numFmtId="0" fontId="4" fillId="0" borderId="1" xfId="1" applyFont="1" applyBorder="1" applyAlignment="1" applyProtection="1">
      <alignment horizontal="left" vertical="center"/>
      <protection locked="0"/>
    </xf>
    <xf numFmtId="0" fontId="4" fillId="0" borderId="7" xfId="1" applyFont="1" applyBorder="1" applyAlignment="1" applyProtection="1">
      <alignment horizontal="left" vertical="top"/>
      <protection locked="0"/>
    </xf>
    <xf numFmtId="0" fontId="19" fillId="0" borderId="76" xfId="0" applyFont="1" applyBorder="1" applyAlignment="1" applyProtection="1">
      <alignment horizontal="center" vertical="center" wrapText="1"/>
    </xf>
    <xf numFmtId="0" fontId="19" fillId="0" borderId="76"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8" fillId="6" borderId="62"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8" fillId="0" borderId="2" xfId="1" applyFont="1" applyBorder="1" applyAlignment="1" applyProtection="1">
      <alignment horizontal="left" vertical="center"/>
      <protection locked="0"/>
    </xf>
    <xf numFmtId="0" fontId="40" fillId="0" borderId="3"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6" fillId="0" borderId="1" xfId="1" applyFont="1" applyFill="1" applyBorder="1" applyAlignment="1">
      <alignment horizontal="left" vertical="center"/>
    </xf>
    <xf numFmtId="0" fontId="36" fillId="0" borderId="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5" xfId="0" applyFont="1" applyFill="1" applyBorder="1" applyAlignment="1" applyProtection="1">
      <alignment horizontal="center" vertical="top" wrapText="1"/>
    </xf>
    <xf numFmtId="0" fontId="6" fillId="0" borderId="1" xfId="1" applyFont="1" applyFill="1" applyAlignment="1">
      <alignment vertical="center"/>
    </xf>
    <xf numFmtId="14" fontId="19" fillId="0" borderId="7" xfId="1" applyNumberFormat="1" applyFont="1" applyFill="1" applyBorder="1" applyAlignment="1" applyProtection="1">
      <alignment horizontal="center" vertical="center"/>
      <protection locked="0"/>
    </xf>
    <xf numFmtId="14" fontId="19" fillId="0" borderId="6" xfId="1" applyNumberFormat="1" applyFont="1" applyFill="1" applyBorder="1" applyAlignment="1" applyProtection="1">
      <alignment horizontal="center" vertical="center"/>
      <protection locked="0"/>
    </xf>
    <xf numFmtId="0" fontId="19" fillId="0" borderId="2" xfId="1" applyFont="1" applyFill="1" applyBorder="1" applyAlignment="1" applyProtection="1">
      <alignment horizontal="left" vertical="center"/>
      <protection locked="0"/>
    </xf>
    <xf numFmtId="0" fontId="8" fillId="0" borderId="2" xfId="1" applyFont="1" applyFill="1" applyBorder="1" applyAlignment="1" applyProtection="1">
      <alignment horizontal="left" vertical="center"/>
      <protection locked="0"/>
    </xf>
    <xf numFmtId="0" fontId="36" fillId="0" borderId="8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76"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19" fillId="0" borderId="23" xfId="1" applyFont="1" applyFill="1" applyBorder="1" applyAlignment="1" applyProtection="1">
      <alignment horizontal="left" vertical="center"/>
    </xf>
    <xf numFmtId="0" fontId="19" fillId="0" borderId="24" xfId="1" applyFont="1" applyFill="1" applyBorder="1" applyAlignment="1" applyProtection="1">
      <alignment horizontal="left"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8" fillId="0" borderId="25" xfId="0" applyFont="1" applyFill="1" applyBorder="1" applyAlignment="1">
      <alignment horizontal="left"/>
    </xf>
    <xf numFmtId="0" fontId="19" fillId="0" borderId="26" xfId="0" applyFont="1" applyFill="1" applyBorder="1" applyAlignment="1">
      <alignment horizontal="left"/>
    </xf>
    <xf numFmtId="0" fontId="8" fillId="0" borderId="29" xfId="0" applyFont="1" applyFill="1" applyBorder="1" applyAlignment="1">
      <alignment horizontal="left"/>
    </xf>
    <xf numFmtId="0" fontId="19" fillId="0" borderId="30" xfId="0" applyFont="1" applyFill="1" applyBorder="1" applyAlignment="1">
      <alignment horizontal="left"/>
    </xf>
    <xf numFmtId="15" fontId="19" fillId="0" borderId="31" xfId="0" quotePrefix="1" applyNumberFormat="1" applyFont="1" applyFill="1" applyBorder="1" applyAlignment="1">
      <alignment horizontal="left"/>
    </xf>
    <xf numFmtId="0" fontId="19" fillId="0" borderId="32" xfId="0" applyFont="1" applyFill="1" applyBorder="1" applyAlignment="1">
      <alignment horizontal="left"/>
    </xf>
    <xf numFmtId="0" fontId="19" fillId="0" borderId="3" xfId="24" applyFont="1" applyBorder="1" applyAlignment="1" applyProtection="1">
      <alignment horizontal="center" vertical="top" wrapText="1"/>
    </xf>
    <xf numFmtId="0" fontId="19" fillId="0" borderId="4" xfId="24" applyFont="1" applyBorder="1" applyAlignment="1" applyProtection="1">
      <alignment horizontal="center" vertical="top" wrapText="1"/>
    </xf>
    <xf numFmtId="0" fontId="19" fillId="0" borderId="5" xfId="24" applyFont="1" applyBorder="1" applyAlignment="1" applyProtection="1">
      <alignment horizontal="center" vertical="top" wrapText="1"/>
    </xf>
    <xf numFmtId="0" fontId="19" fillId="0" borderId="2" xfId="1" applyFont="1" applyBorder="1" applyAlignment="1" applyProtection="1">
      <alignment horizontal="left" vertical="center"/>
      <protection locked="0"/>
    </xf>
    <xf numFmtId="0" fontId="29" fillId="0" borderId="66" xfId="0" applyFont="1" applyBorder="1" applyAlignment="1">
      <alignment horizontal="center" vertical="center"/>
    </xf>
    <xf numFmtId="0" fontId="8" fillId="6" borderId="71" xfId="0" applyFont="1" applyFill="1" applyBorder="1" applyAlignment="1" applyProtection="1">
      <alignment horizontal="center" vertical="center" wrapText="1"/>
    </xf>
    <xf numFmtId="0" fontId="8" fillId="6" borderId="71" xfId="0" applyFont="1" applyFill="1" applyBorder="1" applyAlignment="1">
      <alignment horizontal="center" vertical="center" wrapText="1"/>
    </xf>
    <xf numFmtId="0" fontId="27" fillId="9" borderId="72" xfId="1" applyFont="1" applyFill="1" applyBorder="1" applyAlignment="1" applyProtection="1">
      <alignment horizontal="center" vertical="center" wrapText="1"/>
    </xf>
    <xf numFmtId="0" fontId="9" fillId="0" borderId="73" xfId="1" applyFont="1" applyFill="1" applyBorder="1" applyAlignment="1" applyProtection="1">
      <alignment horizontal="center" vertical="center" wrapText="1"/>
    </xf>
    <xf numFmtId="0" fontId="9" fillId="7" borderId="74" xfId="1" applyFont="1" applyFill="1" applyBorder="1" applyAlignment="1" applyProtection="1">
      <alignment horizontal="center" vertical="center" wrapText="1"/>
    </xf>
    <xf numFmtId="0" fontId="9" fillId="7" borderId="75" xfId="1" applyFont="1" applyFill="1" applyBorder="1" applyAlignment="1" applyProtection="1">
      <alignment horizontal="center" vertical="center" wrapText="1"/>
    </xf>
    <xf numFmtId="0" fontId="9" fillId="0" borderId="74" xfId="1" applyFont="1" applyFill="1" applyBorder="1" applyAlignment="1" applyProtection="1">
      <alignment horizontal="center" vertical="center" wrapText="1"/>
    </xf>
    <xf numFmtId="0" fontId="9" fillId="0" borderId="75" xfId="1" applyFont="1" applyFill="1" applyBorder="1" applyAlignment="1" applyProtection="1">
      <alignment horizontal="center" vertical="center" wrapText="1"/>
    </xf>
    <xf numFmtId="0" fontId="11" fillId="10" borderId="74" xfId="1" applyFont="1" applyFill="1" applyBorder="1" applyAlignment="1" applyProtection="1">
      <alignment horizontal="right" vertical="center"/>
    </xf>
    <xf numFmtId="0" fontId="11" fillId="10" borderId="77" xfId="1" applyFont="1" applyFill="1" applyBorder="1" applyAlignment="1" applyProtection="1">
      <alignment horizontal="right" vertical="center"/>
    </xf>
    <xf numFmtId="0" fontId="11" fillId="10" borderId="75" xfId="1" applyFont="1" applyFill="1" applyBorder="1" applyAlignment="1" applyProtection="1">
      <alignment horizontal="right" vertical="center"/>
    </xf>
    <xf numFmtId="0" fontId="4" fillId="0" borderId="74" xfId="1" applyFont="1" applyBorder="1" applyAlignment="1" applyProtection="1">
      <alignment horizontal="left" vertical="top"/>
      <protection locked="0"/>
    </xf>
    <xf numFmtId="0" fontId="4" fillId="0" borderId="77" xfId="1" applyFont="1" applyBorder="1" applyAlignment="1" applyProtection="1">
      <alignment horizontal="left" vertical="top"/>
      <protection locked="0"/>
    </xf>
    <xf numFmtId="0" fontId="4" fillId="0" borderId="75" xfId="1" applyFont="1" applyBorder="1" applyAlignment="1" applyProtection="1">
      <alignment horizontal="left" vertical="top"/>
      <protection locked="0"/>
    </xf>
    <xf numFmtId="0" fontId="19" fillId="0" borderId="73" xfId="1" applyFont="1" applyBorder="1" applyAlignment="1" applyProtection="1">
      <alignment horizontal="left" vertical="center"/>
      <protection locked="0"/>
    </xf>
    <xf numFmtId="0" fontId="8" fillId="0" borderId="73" xfId="1" applyFont="1" applyBorder="1" applyAlignment="1" applyProtection="1">
      <alignment horizontal="left" vertical="center"/>
      <protection locked="0"/>
    </xf>
    <xf numFmtId="0" fontId="41" fillId="0" borderId="76" xfId="0" applyFont="1" applyBorder="1" applyAlignment="1" applyProtection="1">
      <alignment horizontal="center" vertical="top" wrapText="1"/>
    </xf>
    <xf numFmtId="0" fontId="41" fillId="0" borderId="5" xfId="0" applyFont="1" applyBorder="1" applyAlignment="1" applyProtection="1">
      <alignment horizontal="center" vertical="top" wrapText="1"/>
    </xf>
    <xf numFmtId="0" fontId="8" fillId="6" borderId="80" xfId="0" applyFont="1" applyFill="1" applyBorder="1" applyAlignment="1">
      <alignment horizontal="center" vertical="center" wrapText="1"/>
    </xf>
    <xf numFmtId="0" fontId="36" fillId="0" borderId="76"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42" fillId="0" borderId="34" xfId="0" applyFont="1" applyBorder="1" applyAlignment="1">
      <alignment horizontal="center" vertical="center"/>
    </xf>
    <xf numFmtId="0" fontId="42" fillId="0" borderId="35" xfId="0" applyFont="1" applyBorder="1" applyAlignment="1">
      <alignment horizontal="center" vertical="center"/>
    </xf>
    <xf numFmtId="0" fontId="42" fillId="0" borderId="36" xfId="0" applyFont="1" applyBorder="1" applyAlignment="1">
      <alignment horizontal="center" vertical="center"/>
    </xf>
    <xf numFmtId="0" fontId="42" fillId="0" borderId="66" xfId="0" applyFont="1" applyBorder="1" applyAlignment="1">
      <alignment horizontal="center" vertical="center"/>
    </xf>
    <xf numFmtId="0" fontId="42" fillId="0" borderId="1" xfId="0" applyFont="1" applyBorder="1" applyAlignment="1">
      <alignment horizontal="center" vertical="center"/>
    </xf>
    <xf numFmtId="0" fontId="42" fillId="0" borderId="19" xfId="0" applyFont="1" applyBorder="1" applyAlignment="1">
      <alignment horizontal="center" vertical="center"/>
    </xf>
    <xf numFmtId="0" fontId="42" fillId="0" borderId="31" xfId="0" applyFont="1" applyBorder="1" applyAlignment="1">
      <alignment horizontal="center" vertical="center"/>
    </xf>
    <xf numFmtId="0" fontId="42" fillId="0" borderId="37" xfId="0" applyFont="1" applyBorder="1" applyAlignment="1">
      <alignment horizontal="center" vertical="center"/>
    </xf>
    <xf numFmtId="0" fontId="42" fillId="0" borderId="38" xfId="0" applyFont="1" applyBorder="1" applyAlignment="1">
      <alignment horizontal="center" vertical="center"/>
    </xf>
    <xf numFmtId="0" fontId="19" fillId="0" borderId="4" xfId="0" applyFont="1" applyBorder="1" applyAlignment="1" applyProtection="1">
      <alignment horizontal="center" vertical="center" wrapText="1"/>
    </xf>
    <xf numFmtId="0" fontId="36" fillId="0" borderId="80" xfId="0" applyFont="1" applyBorder="1" applyAlignment="1" applyProtection="1">
      <alignment horizontal="center" vertical="top" wrapText="1"/>
    </xf>
    <xf numFmtId="0" fontId="4" fillId="0" borderId="84" xfId="1" applyFont="1" applyBorder="1" applyAlignment="1" applyProtection="1">
      <alignment horizontal="left" vertical="top" wrapText="1"/>
      <protection locked="0"/>
    </xf>
    <xf numFmtId="0" fontId="4" fillId="0" borderId="85" xfId="1" applyFont="1" applyBorder="1" applyAlignment="1" applyProtection="1">
      <alignment horizontal="left" vertical="top" wrapText="1"/>
      <protection locked="0"/>
    </xf>
    <xf numFmtId="0" fontId="4" fillId="0" borderId="86" xfId="1" applyFont="1" applyBorder="1" applyAlignment="1" applyProtection="1">
      <alignment horizontal="left" vertical="top" wrapText="1"/>
      <protection locked="0"/>
    </xf>
    <xf numFmtId="0" fontId="19" fillId="0" borderId="5" xfId="22" applyFont="1" applyFill="1" applyBorder="1" applyAlignment="1">
      <alignment horizontal="left" vertical="center" wrapText="1"/>
    </xf>
    <xf numFmtId="0" fontId="19" fillId="0" borderId="28" xfId="22" applyFont="1" applyFill="1" applyBorder="1" applyAlignment="1">
      <alignment horizontal="left" vertical="center" wrapText="1"/>
    </xf>
    <xf numFmtId="0" fontId="19" fillId="0" borderId="2"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19" fillId="0" borderId="59" xfId="22" applyFont="1" applyFill="1" applyBorder="1" applyAlignment="1">
      <alignment horizontal="left" vertical="center" wrapText="1"/>
    </xf>
    <xf numFmtId="0" fontId="19" fillId="0" borderId="60" xfId="22" applyFont="1" applyFill="1" applyBorder="1" applyAlignment="1">
      <alignment horizontal="left" vertical="center" wrapText="1"/>
    </xf>
    <xf numFmtId="0" fontId="30" fillId="11" borderId="47" xfId="22" applyFont="1" applyFill="1" applyBorder="1" applyAlignment="1">
      <alignment horizontal="center" vertical="center"/>
    </xf>
    <xf numFmtId="0" fontId="30" fillId="11" borderId="35" xfId="22" applyFont="1" applyFill="1" applyBorder="1" applyAlignment="1">
      <alignment horizontal="center" vertical="center"/>
    </xf>
    <xf numFmtId="0" fontId="30" fillId="11" borderId="48"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5" xfId="22" applyFont="1" applyFill="1" applyBorder="1" applyAlignment="1">
      <alignment horizontal="left" vertical="center" wrapText="1"/>
    </xf>
    <xf numFmtId="0" fontId="8" fillId="0" borderId="20" xfId="22" applyFont="1" applyFill="1" applyBorder="1" applyAlignment="1">
      <alignment horizontal="center" vertical="center"/>
    </xf>
    <xf numFmtId="0" fontId="8" fillId="0" borderId="21" xfId="22" applyFont="1" applyFill="1" applyBorder="1" applyAlignment="1">
      <alignment horizontal="center" vertical="center"/>
    </xf>
    <xf numFmtId="0" fontId="8" fillId="0" borderId="22" xfId="22" applyFont="1" applyFill="1" applyBorder="1" applyAlignment="1">
      <alignment horizontal="center" vertical="center"/>
    </xf>
    <xf numFmtId="0" fontId="8" fillId="0" borderId="34" xfId="22" applyFont="1" applyFill="1" applyBorder="1" applyAlignment="1">
      <alignment horizontal="center" vertical="center"/>
    </xf>
    <xf numFmtId="0" fontId="8" fillId="0" borderId="35"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31" xfId="22" applyFont="1" applyFill="1" applyBorder="1" applyAlignment="1">
      <alignment horizontal="center" vertical="center"/>
    </xf>
    <xf numFmtId="0" fontId="8" fillId="0" borderId="37" xfId="22" applyFont="1" applyFill="1" applyBorder="1" applyAlignment="1">
      <alignment horizontal="center" vertical="center"/>
    </xf>
    <xf numFmtId="0" fontId="24" fillId="3" borderId="25" xfId="22" applyFont="1" applyFill="1" applyBorder="1" applyAlignment="1">
      <alignment horizontal="left"/>
    </xf>
    <xf numFmtId="0" fontId="23" fillId="3" borderId="26" xfId="22" applyFont="1" applyFill="1" applyBorder="1" applyAlignment="1">
      <alignment horizontal="left"/>
    </xf>
    <xf numFmtId="0" fontId="24" fillId="3" borderId="29" xfId="22" applyFont="1" applyFill="1" applyBorder="1" applyAlignment="1">
      <alignment horizontal="left"/>
    </xf>
    <xf numFmtId="0" fontId="23" fillId="3" borderId="30" xfId="22" applyFont="1" applyFill="1" applyBorder="1" applyAlignment="1">
      <alignment horizontal="left"/>
    </xf>
    <xf numFmtId="15" fontId="23" fillId="3" borderId="31" xfId="22" quotePrefix="1" applyNumberFormat="1" applyFont="1" applyFill="1" applyBorder="1" applyAlignment="1">
      <alignment horizontal="left"/>
    </xf>
    <xf numFmtId="0" fontId="23" fillId="3" borderId="32" xfId="22" applyFont="1" applyFill="1" applyBorder="1" applyAlignment="1">
      <alignment horizontal="left"/>
    </xf>
    <xf numFmtId="0" fontId="19" fillId="0" borderId="49" xfId="22" applyFont="1" applyBorder="1" applyAlignment="1">
      <alignment horizontal="center" vertical="center" wrapText="1"/>
    </xf>
    <xf numFmtId="0" fontId="19" fillId="0" borderId="37" xfId="22" applyFont="1" applyBorder="1" applyAlignment="1">
      <alignment horizontal="center" vertical="center" wrapText="1"/>
    </xf>
    <xf numFmtId="0" fontId="19" fillId="0" borderId="32" xfId="22" applyFont="1" applyBorder="1" applyAlignment="1">
      <alignment horizontal="center" vertical="center" wrapText="1"/>
    </xf>
    <xf numFmtId="0" fontId="30" fillId="11" borderId="33" xfId="22" applyFont="1" applyFill="1" applyBorder="1" applyAlignment="1">
      <alignment horizontal="center" vertical="center"/>
    </xf>
    <xf numFmtId="0" fontId="30" fillId="11" borderId="51" xfId="22" applyFont="1" applyFill="1" applyBorder="1" applyAlignment="1">
      <alignment horizontal="center" vertical="center"/>
    </xf>
    <xf numFmtId="0" fontId="19" fillId="0" borderId="52" xfId="22" applyFont="1" applyFill="1" applyBorder="1" applyAlignment="1">
      <alignment horizontal="left" vertical="center" wrapText="1"/>
    </xf>
    <xf numFmtId="0" fontId="19" fillId="0" borderId="53" xfId="22" applyFont="1" applyFill="1" applyBorder="1" applyAlignment="1">
      <alignment horizontal="left" vertical="center" wrapText="1"/>
    </xf>
    <xf numFmtId="0" fontId="19" fillId="0" borderId="20" xfId="8" applyFont="1" applyBorder="1" applyAlignment="1">
      <alignment horizontal="center"/>
    </xf>
    <xf numFmtId="0" fontId="19" fillId="0" borderId="39" xfId="8" applyFont="1" applyBorder="1" applyAlignment="1">
      <alignment horizontal="center"/>
    </xf>
    <xf numFmtId="0" fontId="19" fillId="0" borderId="21" xfId="8" applyFont="1" applyBorder="1" applyAlignment="1">
      <alignment horizontal="center"/>
    </xf>
    <xf numFmtId="0" fontId="19" fillId="0" borderId="4" xfId="8" applyFont="1" applyBorder="1" applyAlignment="1">
      <alignment horizontal="center"/>
    </xf>
    <xf numFmtId="0" fontId="19" fillId="0" borderId="22" xfId="8" applyFont="1" applyBorder="1" applyAlignment="1">
      <alignment horizontal="center"/>
    </xf>
    <xf numFmtId="0" fontId="19" fillId="0" borderId="44" xfId="8" applyFont="1" applyBorder="1" applyAlignment="1">
      <alignment horizontal="center"/>
    </xf>
    <xf numFmtId="0" fontId="8" fillId="0" borderId="39" xfId="8" applyFont="1" applyBorder="1" applyAlignment="1">
      <alignment horizontal="center" vertical="center" wrapText="1"/>
    </xf>
    <xf numFmtId="0" fontId="8" fillId="0" borderId="4" xfId="8" applyFont="1" applyBorder="1" applyAlignment="1">
      <alignment horizontal="center" vertical="center" wrapText="1"/>
    </xf>
    <xf numFmtId="0" fontId="8" fillId="0" borderId="44" xfId="8" applyFont="1" applyBorder="1" applyAlignment="1">
      <alignment horizontal="center" vertical="center" wrapText="1"/>
    </xf>
    <xf numFmtId="0" fontId="24" fillId="3" borderId="40" xfId="8" applyFont="1" applyFill="1" applyBorder="1" applyAlignment="1">
      <alignment horizontal="left"/>
    </xf>
    <xf numFmtId="0" fontId="24" fillId="3" borderId="29" xfId="8" applyFont="1" applyFill="1" applyBorder="1" applyAlignment="1">
      <alignment horizontal="left"/>
    </xf>
    <xf numFmtId="0" fontId="24" fillId="3" borderId="41" xfId="8" applyFont="1" applyFill="1" applyBorder="1" applyAlignment="1">
      <alignment horizontal="left"/>
    </xf>
    <xf numFmtId="0" fontId="24" fillId="3" borderId="30" xfId="8" applyFont="1" applyFill="1" applyBorder="1" applyAlignment="1">
      <alignment horizontal="left"/>
    </xf>
    <xf numFmtId="0" fontId="23" fillId="3" borderId="12" xfId="8" applyFont="1" applyFill="1" applyBorder="1" applyAlignment="1">
      <alignment horizontal="left"/>
    </xf>
    <xf numFmtId="0" fontId="23" fillId="3" borderId="14" xfId="8" applyFont="1" applyFill="1" applyBorder="1" applyAlignment="1">
      <alignment horizontal="left"/>
    </xf>
    <xf numFmtId="0" fontId="23" fillId="3" borderId="12" xfId="8" applyFont="1" applyFill="1" applyBorder="1" applyAlignment="1">
      <alignment horizontal="center"/>
    </xf>
    <xf numFmtId="0" fontId="23" fillId="3" borderId="42" xfId="8" applyFont="1" applyFill="1" applyBorder="1" applyAlignment="1">
      <alignment horizontal="center"/>
    </xf>
    <xf numFmtId="0" fontId="24" fillId="3" borderId="43" xfId="8" applyFont="1" applyFill="1" applyBorder="1" applyAlignment="1">
      <alignment horizontal="left"/>
    </xf>
    <xf numFmtId="0" fontId="23" fillId="3" borderId="30" xfId="8" applyFont="1" applyFill="1" applyBorder="1" applyAlignment="1">
      <alignment horizontal="left"/>
    </xf>
    <xf numFmtId="15" fontId="23" fillId="3" borderId="37" xfId="8" quotePrefix="1" applyNumberFormat="1" applyFont="1" applyFill="1" applyBorder="1" applyAlignment="1">
      <alignment horizontal="left"/>
    </xf>
    <xf numFmtId="0" fontId="30" fillId="11"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4" fillId="0" borderId="7" xfId="8" applyFont="1" applyBorder="1" applyAlignment="1">
      <alignment horizontal="left" vertical="center" wrapText="1"/>
    </xf>
    <xf numFmtId="0" fontId="4" fillId="0" borderId="15"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9" xfId="8" applyFont="1" applyFill="1" applyBorder="1" applyAlignment="1">
      <alignment horizontal="center" vertical="center" wrapText="1"/>
    </xf>
    <xf numFmtId="0" fontId="25" fillId="12" borderId="43" xfId="8" applyFont="1" applyFill="1" applyBorder="1" applyAlignment="1">
      <alignment horizontal="center" vertical="center" wrapText="1"/>
    </xf>
    <xf numFmtId="0" fontId="25" fillId="12" borderId="41" xfId="8" applyFont="1" applyFill="1" applyBorder="1" applyAlignment="1">
      <alignment horizontal="center" vertical="center" wrapText="1"/>
    </xf>
    <xf numFmtId="0" fontId="25" fillId="12" borderId="12" xfId="8" applyFont="1" applyFill="1" applyBorder="1" applyAlignment="1">
      <alignment horizontal="center" vertical="center" wrapText="1"/>
    </xf>
    <xf numFmtId="0" fontId="25" fillId="12" borderId="13" xfId="8" applyFont="1" applyFill="1" applyBorder="1" applyAlignment="1">
      <alignment horizontal="center" vertical="center" wrapText="1"/>
    </xf>
    <xf numFmtId="0" fontId="25" fillId="12" borderId="14" xfId="8" applyFont="1" applyFill="1" applyBorder="1" applyAlignment="1">
      <alignment horizontal="center" vertical="center" wrapText="1"/>
    </xf>
    <xf numFmtId="0" fontId="25" fillId="12" borderId="2" xfId="8" applyFont="1" applyFill="1" applyBorder="1" applyAlignment="1">
      <alignment horizontal="center"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2" xfId="8" applyFont="1" applyBorder="1" applyAlignment="1">
      <alignment horizontal="left"/>
    </xf>
    <xf numFmtId="0" fontId="4" fillId="0" borderId="7" xfId="8" applyFont="1" applyBorder="1" applyAlignment="1">
      <alignment horizontal="left"/>
    </xf>
    <xf numFmtId="0" fontId="4" fillId="0" borderId="15" xfId="8" applyFont="1" applyBorder="1" applyAlignment="1">
      <alignment horizontal="left"/>
    </xf>
    <xf numFmtId="0" fontId="4" fillId="0" borderId="6" xfId="8" applyFont="1" applyBorder="1" applyAlignment="1">
      <alignment horizontal="left"/>
    </xf>
    <xf numFmtId="0" fontId="8" fillId="14" borderId="20" xfId="8" applyFont="1" applyFill="1" applyBorder="1" applyAlignment="1">
      <alignment horizontal="left" vertical="center"/>
    </xf>
    <xf numFmtId="0" fontId="8" fillId="14" borderId="39" xfId="8" applyFont="1" applyFill="1" applyBorder="1" applyAlignment="1">
      <alignment horizontal="left" vertical="center"/>
    </xf>
    <xf numFmtId="0" fontId="8" fillId="14" borderId="45" xfId="8" applyFont="1" applyFill="1" applyBorder="1" applyAlignment="1">
      <alignment horizontal="left" vertical="center"/>
    </xf>
    <xf numFmtId="0" fontId="4" fillId="0" borderId="22" xfId="8" applyFont="1" applyBorder="1" applyAlignment="1">
      <alignment horizontal="left" vertical="center" wrapText="1"/>
    </xf>
    <xf numFmtId="0" fontId="4" fillId="0" borderId="44" xfId="8" applyFont="1" applyBorder="1" applyAlignment="1">
      <alignment horizontal="left" vertical="center" wrapText="1"/>
    </xf>
    <xf numFmtId="0" fontId="4" fillId="0" borderId="44" xfId="8" applyFont="1" applyBorder="1" applyAlignment="1">
      <alignment horizontal="left" vertical="center"/>
    </xf>
    <xf numFmtId="0" fontId="4" fillId="0" borderId="46" xfId="8" applyFont="1" applyBorder="1" applyAlignment="1">
      <alignment horizontal="left" vertical="center"/>
    </xf>
    <xf numFmtId="164" fontId="19" fillId="0" borderId="2" xfId="0" applyNumberFormat="1" applyFont="1" applyFill="1" applyBorder="1" applyAlignment="1" applyProtection="1">
      <alignment horizontal="center" vertical="center" wrapText="1"/>
    </xf>
    <xf numFmtId="3" fontId="19" fillId="0" borderId="83" xfId="0" applyNumberFormat="1" applyFont="1" applyFill="1" applyBorder="1" applyAlignment="1" applyProtection="1">
      <alignment horizontal="center" vertical="center" wrapText="1"/>
    </xf>
  </cellXfs>
  <cellStyles count="32">
    <cellStyle name="Excel_BuiltIn_Percent" xfId="15" xr:uid="{00000000-0005-0000-0000-000000000000}"/>
    <cellStyle name="Millares [0] 2" xfId="31" xr:uid="{00000000-0005-0000-0000-000002000000}"/>
    <cellStyle name="Millares 2" xfId="6" xr:uid="{00000000-0005-0000-0000-000003000000}"/>
    <cellStyle name="Millares 2 2" xfId="26" xr:uid="{00000000-0005-0000-0000-000004000000}"/>
    <cellStyle name="Millares 3" xfId="21" xr:uid="{00000000-0005-0000-0000-000005000000}"/>
    <cellStyle name="Normal" xfId="0" builtinId="0"/>
    <cellStyle name="Normal 10" xfId="8" xr:uid="{00000000-0005-0000-0000-000007000000}"/>
    <cellStyle name="Normal 11" xfId="14" xr:uid="{00000000-0005-0000-0000-000008000000}"/>
    <cellStyle name="Normal 12" xfId="19" xr:uid="{00000000-0005-0000-0000-000009000000}"/>
    <cellStyle name="Normal 12 2" xfId="23" xr:uid="{00000000-0005-0000-0000-00000A000000}"/>
    <cellStyle name="Normal 13" xfId="20" xr:uid="{00000000-0005-0000-0000-00000B000000}"/>
    <cellStyle name="Normal 14" xfId="24" xr:uid="{00000000-0005-0000-0000-00000C000000}"/>
    <cellStyle name="Normal 15" xfId="25" xr:uid="{00000000-0005-0000-0000-00000D000000}"/>
    <cellStyle name="Normal 16" xfId="27" xr:uid="{00000000-0005-0000-0000-00000E000000}"/>
    <cellStyle name="Normal 2" xfId="2" xr:uid="{00000000-0005-0000-0000-00000F000000}"/>
    <cellStyle name="Normal 2 2" xfId="16" xr:uid="{00000000-0005-0000-0000-000010000000}"/>
    <cellStyle name="Normal 2 3" xfId="22" xr:uid="{00000000-0005-0000-0000-000011000000}"/>
    <cellStyle name="Normal 2 4" xfId="28" xr:uid="{00000000-0005-0000-0000-000012000000}"/>
    <cellStyle name="Normal 3" xfId="1" xr:uid="{00000000-0005-0000-0000-000013000000}"/>
    <cellStyle name="Normal 3 2" xfId="17" xr:uid="{00000000-0005-0000-0000-000014000000}"/>
    <cellStyle name="Normal 3 3" xfId="29" xr:uid="{00000000-0005-0000-0000-000015000000}"/>
    <cellStyle name="Normal 4" xfId="4" xr:uid="{00000000-0005-0000-0000-000016000000}"/>
    <cellStyle name="Normal 4 2" xfId="18" xr:uid="{00000000-0005-0000-0000-000017000000}"/>
    <cellStyle name="Normal 5" xfId="9" xr:uid="{00000000-0005-0000-0000-000018000000}"/>
    <cellStyle name="Normal 6" xfId="10" xr:uid="{00000000-0005-0000-0000-000019000000}"/>
    <cellStyle name="Normal 7" xfId="11" xr:uid="{00000000-0005-0000-0000-00001A000000}"/>
    <cellStyle name="Normal 8" xfId="12" xr:uid="{00000000-0005-0000-0000-00001B000000}"/>
    <cellStyle name="Normal 9" xfId="13" xr:uid="{00000000-0005-0000-0000-00001C000000}"/>
    <cellStyle name="Porcentaje" xfId="5" builtinId="5"/>
    <cellStyle name="Porcentaje 2" xfId="3" xr:uid="{00000000-0005-0000-0000-00001E000000}"/>
    <cellStyle name="Porcentaje 3" xfId="7" xr:uid="{00000000-0005-0000-0000-00001F000000}"/>
    <cellStyle name="Porcentaje 4" xfId="30" xr:uid="{00000000-0005-0000-0000-000020000000}"/>
  </cellStyles>
  <dxfs count="9">
    <dxf>
      <numFmt numFmtId="164" formatCode="0.0%"/>
    </dxf>
    <dxf>
      <numFmt numFmtId="3" formatCode="#,##0"/>
    </dxf>
    <dxf>
      <numFmt numFmtId="167" formatCode="&quot;$&quot;\ #,##0"/>
    </dxf>
    <dxf>
      <numFmt numFmtId="164" formatCode="0.0%"/>
    </dxf>
    <dxf>
      <numFmt numFmtId="3" formatCode="#,##0"/>
    </dxf>
    <dxf>
      <numFmt numFmtId="167" formatCode="&quot;$&quot;\ #,##0"/>
    </dxf>
    <dxf>
      <numFmt numFmtId="164" formatCode="0.0%"/>
    </dxf>
    <dxf>
      <numFmt numFmtId="3" formatCode="#,##0"/>
    </dxf>
    <dxf>
      <numFmt numFmtId="167" formatCode="&quot;$&quot;\ #,##0"/>
    </dxf>
  </dxfs>
  <tableStyles count="0" defaultTableStyle="TableStyleMedium9" defaultPivotStyle="PivotStyleMedium4"/>
  <colors>
    <mruColors>
      <color rgb="FFED720D"/>
      <color rgb="FFE67300"/>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B89A969C-E698-413B-97F9-5E55ECB24792}"/>
            </a:ext>
          </a:extLst>
        </xdr:cNvPr>
        <xdr:cNvSpPr>
          <a:spLocks noChangeArrowheads="1"/>
        </xdr:cNvSpPr>
      </xdr:nvSpPr>
      <xdr:spPr bwMode="auto">
        <a:xfrm>
          <a:off x="285750" y="1438275"/>
          <a:ext cx="17564100" cy="10287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121104</xdr:colOff>
      <xdr:row>2</xdr:row>
      <xdr:rowOff>26194</xdr:rowOff>
    </xdr:from>
    <xdr:to>
      <xdr:col>1</xdr:col>
      <xdr:colOff>1771650</xdr:colOff>
      <xdr:row>4</xdr:row>
      <xdr:rowOff>171450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916984B-0204-488F-9D87-2E303C7A75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06854" y="454819"/>
          <a:ext cx="1650546" cy="53578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8C5A696A-BF36-493B-9786-8FF880524280}"/>
            </a:ext>
          </a:extLst>
        </xdr:cNvPr>
        <xdr:cNvSpPr>
          <a:spLocks noChangeArrowheads="1"/>
        </xdr:cNvSpPr>
      </xdr:nvSpPr>
      <xdr:spPr bwMode="auto">
        <a:xfrm>
          <a:off x="285750" y="1419225"/>
          <a:ext cx="18116550" cy="1108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2314575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28CEFBC-3B85-45CE-9EDA-6316EB63A3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260147" cy="62490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4EE30E02-AD12-4946-B755-D953199A4ECE}"/>
            </a:ext>
          </a:extLst>
        </xdr:cNvPr>
        <xdr:cNvSpPr>
          <a:spLocks noChangeArrowheads="1"/>
        </xdr:cNvSpPr>
      </xdr:nvSpPr>
      <xdr:spPr bwMode="auto">
        <a:xfrm>
          <a:off x="285750" y="1419225"/>
          <a:ext cx="16630650" cy="165258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1748118</xdr:colOff>
      <xdr:row>5</xdr:row>
      <xdr:rowOff>22412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4B7EAA5B-5396-45E4-A38D-56E7406C4D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5781" y="402712"/>
          <a:ext cx="1693690" cy="6394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26918B5F-4566-4DB5-9876-99FB34BE247E}"/>
            </a:ext>
          </a:extLst>
        </xdr:cNvPr>
        <xdr:cNvSpPr>
          <a:spLocks noChangeArrowheads="1"/>
        </xdr:cNvSpPr>
      </xdr:nvSpPr>
      <xdr:spPr bwMode="auto">
        <a:xfrm>
          <a:off x="285750" y="1419225"/>
          <a:ext cx="15497175" cy="13049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238125</xdr:colOff>
      <xdr:row>1</xdr:row>
      <xdr:rowOff>169070</xdr:rowOff>
    </xdr:from>
    <xdr:to>
      <xdr:col>1</xdr:col>
      <xdr:colOff>2124075</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7230925-09A4-48E2-B253-38436AD3BB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3875" y="397670"/>
          <a:ext cx="1885950" cy="61198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9F7CB373-92BD-4A04-A611-10FF24542B48}"/>
            </a:ext>
          </a:extLst>
        </xdr:cNvPr>
        <xdr:cNvSpPr>
          <a:spLocks noChangeArrowheads="1"/>
        </xdr:cNvSpPr>
      </xdr:nvSpPr>
      <xdr:spPr bwMode="auto">
        <a:xfrm>
          <a:off x="285750" y="1419225"/>
          <a:ext cx="19469100" cy="11315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314202</xdr:colOff>
      <xdr:row>1</xdr:row>
      <xdr:rowOff>143958</xdr:rowOff>
    </xdr:from>
    <xdr:to>
      <xdr:col>1</xdr:col>
      <xdr:colOff>2805546</xdr:colOff>
      <xdr:row>5</xdr:row>
      <xdr:rowOff>17318</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BE3C7E6-7ECB-43F3-8FC0-29148F676A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08611" y="369094"/>
          <a:ext cx="2491344" cy="68731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C6041A6A-8CE3-4D80-8313-595066D282C8}"/>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178595</xdr:rowOff>
    </xdr:from>
    <xdr:to>
      <xdr:col>1</xdr:col>
      <xdr:colOff>1819275</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DA6A9BC-E00A-4486-928B-DC5BEF286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5"/>
          <a:ext cx="1764847" cy="621506"/>
        </a:xfrm>
        <a:prstGeom prst="rect">
          <a:avLst/>
        </a:prstGeom>
        <a:noFill/>
        <a:ln>
          <a:noFill/>
        </a:ln>
      </xdr:spPr>
    </xdr:pic>
    <xdr:clientData/>
  </xdr:twoCellAnchor>
  <xdr:twoCellAnchor>
    <xdr:from>
      <xdr:col>1</xdr:col>
      <xdr:colOff>0</xdr:colOff>
      <xdr:row>7</xdr:row>
      <xdr:rowOff>0</xdr:rowOff>
    </xdr:from>
    <xdr:to>
      <xdr:col>10</xdr:col>
      <xdr:colOff>0</xdr:colOff>
      <xdr:row>15</xdr:row>
      <xdr:rowOff>0</xdr:rowOff>
    </xdr:to>
    <xdr:sp macro="" textlink="">
      <xdr:nvSpPr>
        <xdr:cNvPr id="4" name="AutoShape 23">
          <a:extLst>
            <a:ext uri="{FF2B5EF4-FFF2-40B4-BE49-F238E27FC236}">
              <a16:creationId xmlns:a16="http://schemas.microsoft.com/office/drawing/2014/main" id="{925EABD1-D34F-4934-9236-ECB6AE84D2A7}"/>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4126BA05-26C5-4DA4-8C51-9998DBA548BF}"/>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1657351</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AD92B0F-147F-48BB-831D-704369A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02922" cy="573881"/>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23</xdr:row>
      <xdr:rowOff>0</xdr:rowOff>
    </xdr:to>
    <xdr:sp macro="" textlink="">
      <xdr:nvSpPr>
        <xdr:cNvPr id="2" name="AutoShape 23">
          <a:extLst>
            <a:ext uri="{FF2B5EF4-FFF2-40B4-BE49-F238E27FC236}">
              <a16:creationId xmlns:a16="http://schemas.microsoft.com/office/drawing/2014/main" id="{F9A7ECC3-9013-48C6-A72E-2AF362AA71BD}"/>
            </a:ext>
          </a:extLst>
        </xdr:cNvPr>
        <xdr:cNvSpPr>
          <a:spLocks noChangeArrowheads="1"/>
        </xdr:cNvSpPr>
      </xdr:nvSpPr>
      <xdr:spPr bwMode="auto">
        <a:xfrm>
          <a:off x="285750" y="1419225"/>
          <a:ext cx="16659225" cy="23564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83004</xdr:colOff>
      <xdr:row>1</xdr:row>
      <xdr:rowOff>178595</xdr:rowOff>
    </xdr:from>
    <xdr:to>
      <xdr:col>1</xdr:col>
      <xdr:colOff>1781176</xdr:colOff>
      <xdr:row>5</xdr:row>
      <xdr:rowOff>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1BDD1A7E-0330-49FC-8639-E0BE3ED0CF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68754" y="407195"/>
          <a:ext cx="1698172" cy="602456"/>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F82E81BD-F0F2-42F5-85BA-1970B1695A19}"/>
            </a:ext>
          </a:extLst>
        </xdr:cNvPr>
        <xdr:cNvSpPr>
          <a:spLocks noChangeArrowheads="1"/>
        </xdr:cNvSpPr>
      </xdr:nvSpPr>
      <xdr:spPr bwMode="auto">
        <a:xfrm>
          <a:off x="285750" y="1438275"/>
          <a:ext cx="19154775" cy="79914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345782</xdr:colOff>
      <xdr:row>1</xdr:row>
      <xdr:rowOff>156884</xdr:rowOff>
    </xdr:from>
    <xdr:to>
      <xdr:col>1</xdr:col>
      <xdr:colOff>3286125</xdr:colOff>
      <xdr:row>5</xdr:row>
      <xdr:rowOff>68957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613B054-8A00-4FF7-B093-C0F73EF34C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31532" y="385484"/>
          <a:ext cx="2940343" cy="70264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398E01CB-48E9-4C39-8E45-FBD656E4AE70}"/>
            </a:ext>
          </a:extLst>
        </xdr:cNvPr>
        <xdr:cNvSpPr>
          <a:spLocks noChangeArrowheads="1"/>
        </xdr:cNvSpPr>
      </xdr:nvSpPr>
      <xdr:spPr bwMode="auto">
        <a:xfrm>
          <a:off x="285750" y="1419225"/>
          <a:ext cx="16659225" cy="15773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178595</xdr:rowOff>
    </xdr:from>
    <xdr:to>
      <xdr:col>1</xdr:col>
      <xdr:colOff>1752601</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BB3C021-1E59-49C2-A017-760B247129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5"/>
          <a:ext cx="1698172" cy="62150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071" name="Rectangle 23" hidden="1">
          <a:extLst>
            <a:ext uri="{FF2B5EF4-FFF2-40B4-BE49-F238E27FC236}">
              <a16:creationId xmlns:a16="http://schemas.microsoft.com/office/drawing/2014/main" id="{00000000-0008-0000-0E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0E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177078</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F318A8C8-2721-4660-923E-9E3769D78F6C}"/>
            </a:ext>
          </a:extLst>
        </xdr:cNvPr>
        <xdr:cNvSpPr>
          <a:spLocks noChangeArrowheads="1"/>
        </xdr:cNvSpPr>
      </xdr:nvSpPr>
      <xdr:spPr bwMode="auto">
        <a:xfrm>
          <a:off x="447675" y="1419225"/>
          <a:ext cx="23841075" cy="274986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247650</xdr:colOff>
      <xdr:row>2</xdr:row>
      <xdr:rowOff>0</xdr:rowOff>
    </xdr:from>
    <xdr:to>
      <xdr:col>1</xdr:col>
      <xdr:colOff>2190750</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4397904-C4DB-4AED-A6AF-F77B3E0EF0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5325" y="428625"/>
          <a:ext cx="1943100" cy="5905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64DBD69E-FE0B-4B3B-8522-75C35408105F}"/>
            </a:ext>
          </a:extLst>
        </xdr:cNvPr>
        <xdr:cNvSpPr>
          <a:spLocks noChangeArrowheads="1"/>
        </xdr:cNvSpPr>
      </xdr:nvSpPr>
      <xdr:spPr bwMode="auto">
        <a:xfrm>
          <a:off x="285750" y="1419225"/>
          <a:ext cx="16630650" cy="13544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1790699</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AFDB018-AA26-4F47-85FD-10BCD7492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736271" cy="61198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63977ADF-3AC2-4C36-9748-9A6F2901C373}"/>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102053</xdr:colOff>
      <xdr:row>2</xdr:row>
      <xdr:rowOff>7144</xdr:rowOff>
    </xdr:from>
    <xdr:to>
      <xdr:col>1</xdr:col>
      <xdr:colOff>1809750</xdr:colOff>
      <xdr:row>5</xdr:row>
      <xdr:rowOff>9525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F8219F5-BC93-4C98-B93D-AEC1D166C4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7803" y="435769"/>
          <a:ext cx="1707697" cy="59293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C2ACF43D-7D1A-42D3-AC6A-E19FA8D7FCA5}"/>
            </a:ext>
          </a:extLst>
        </xdr:cNvPr>
        <xdr:cNvSpPr>
          <a:spLocks noChangeArrowheads="1"/>
        </xdr:cNvSpPr>
      </xdr:nvSpPr>
      <xdr:spPr bwMode="auto">
        <a:xfrm>
          <a:off x="285750" y="1419225"/>
          <a:ext cx="17106900" cy="29156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233723</xdr:colOff>
      <xdr:row>1</xdr:row>
      <xdr:rowOff>189799</xdr:rowOff>
    </xdr:from>
    <xdr:to>
      <xdr:col>1</xdr:col>
      <xdr:colOff>2510118</xdr:colOff>
      <xdr:row>5</xdr:row>
      <xdr:rowOff>56029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6B61C4C-4106-47EA-8C32-B349CBFEAD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5076" y="380299"/>
          <a:ext cx="2276395" cy="71787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402D1D16-03AC-4EDE-AD0B-4DF293E5A0A8}"/>
            </a:ext>
          </a:extLst>
        </xdr:cNvPr>
        <xdr:cNvSpPr>
          <a:spLocks noChangeArrowheads="1"/>
        </xdr:cNvSpPr>
      </xdr:nvSpPr>
      <xdr:spPr bwMode="auto">
        <a:xfrm>
          <a:off x="200025" y="1419225"/>
          <a:ext cx="17125950" cy="1461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CA27DA0-A8A4-48E5-9316-1945355DFC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369094"/>
          <a:ext cx="1809751" cy="62490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H25"/>
  <sheetViews>
    <sheetView workbookViewId="0">
      <selection activeCell="A4" sqref="A4"/>
    </sheetView>
  </sheetViews>
  <sheetFormatPr baseColWidth="10" defaultRowHeight="12.75"/>
  <cols>
    <col min="1" max="1" width="36.28515625" style="370" customWidth="1"/>
    <col min="2" max="2" width="11.42578125" style="370"/>
    <col min="3" max="3" width="39.85546875" style="370" customWidth="1"/>
    <col min="4" max="7" width="11.42578125" style="370"/>
    <col min="8" max="8" width="27.140625" style="377" customWidth="1"/>
    <col min="9" max="16384" width="11.42578125" style="370"/>
  </cols>
  <sheetData>
    <row r="1" spans="1:8" ht="22.5">
      <c r="A1" s="369" t="s">
        <v>595</v>
      </c>
      <c r="B1" s="369" t="s">
        <v>667</v>
      </c>
      <c r="C1" s="369" t="s">
        <v>668</v>
      </c>
      <c r="D1" s="369" t="s">
        <v>669</v>
      </c>
      <c r="E1" s="369" t="s">
        <v>670</v>
      </c>
      <c r="F1" s="369" t="s">
        <v>671</v>
      </c>
      <c r="H1" s="371" t="s">
        <v>696</v>
      </c>
    </row>
    <row r="2" spans="1:8">
      <c r="A2" s="372" t="s">
        <v>597</v>
      </c>
      <c r="B2" s="372" t="s">
        <v>672</v>
      </c>
      <c r="C2" s="373" t="s">
        <v>673</v>
      </c>
      <c r="D2" s="374" t="s">
        <v>674</v>
      </c>
      <c r="E2" s="374" t="s">
        <v>596</v>
      </c>
      <c r="F2" s="374" t="s">
        <v>675</v>
      </c>
      <c r="H2" s="375" t="s">
        <v>688</v>
      </c>
    </row>
    <row r="3" spans="1:8">
      <c r="A3" s="372" t="s">
        <v>598</v>
      </c>
      <c r="B3" s="372" t="s">
        <v>672</v>
      </c>
      <c r="C3" s="373" t="s">
        <v>677</v>
      </c>
      <c r="D3" s="374" t="s">
        <v>678</v>
      </c>
      <c r="E3" s="374" t="s">
        <v>679</v>
      </c>
      <c r="F3" s="374" t="s">
        <v>680</v>
      </c>
      <c r="H3" s="375" t="s">
        <v>697</v>
      </c>
    </row>
    <row r="4" spans="1:8" ht="15">
      <c r="A4" s="372" t="s">
        <v>599</v>
      </c>
      <c r="B4" s="372" t="s">
        <v>672</v>
      </c>
      <c r="C4" s="373" t="s">
        <v>682</v>
      </c>
      <c r="D4" s="374" t="s">
        <v>683</v>
      </c>
      <c r="E4" s="374" t="s">
        <v>684</v>
      </c>
      <c r="F4" s="376"/>
      <c r="H4" s="377" t="s">
        <v>659</v>
      </c>
    </row>
    <row r="5" spans="1:8" ht="15">
      <c r="A5" s="372" t="s">
        <v>600</v>
      </c>
      <c r="B5" s="372" t="s">
        <v>672</v>
      </c>
      <c r="C5" s="372" t="s">
        <v>685</v>
      </c>
      <c r="D5" s="376"/>
      <c r="E5" s="376"/>
      <c r="F5" s="376"/>
      <c r="H5" s="377" t="s">
        <v>698</v>
      </c>
    </row>
    <row r="6" spans="1:8" ht="15">
      <c r="A6" s="372" t="s">
        <v>603</v>
      </c>
      <c r="B6" s="372" t="s">
        <v>686</v>
      </c>
      <c r="C6" s="373" t="s">
        <v>687</v>
      </c>
      <c r="D6" s="376"/>
      <c r="E6" s="376"/>
      <c r="F6" s="376"/>
      <c r="H6" s="377" t="s">
        <v>676</v>
      </c>
    </row>
    <row r="7" spans="1:8" ht="15">
      <c r="A7" s="372" t="s">
        <v>689</v>
      </c>
      <c r="B7" s="372" t="s">
        <v>686</v>
      </c>
      <c r="C7" s="373" t="s">
        <v>690</v>
      </c>
      <c r="D7" s="376"/>
      <c r="E7" s="376"/>
      <c r="F7" s="376"/>
    </row>
    <row r="8" spans="1:8" ht="15">
      <c r="A8" s="372" t="s">
        <v>604</v>
      </c>
      <c r="B8" s="372" t="s">
        <v>686</v>
      </c>
      <c r="C8" s="373" t="s">
        <v>691</v>
      </c>
      <c r="D8" s="376"/>
      <c r="E8" s="376"/>
      <c r="F8" s="376"/>
    </row>
    <row r="9" spans="1:8" ht="15">
      <c r="A9" s="372" t="s">
        <v>605</v>
      </c>
      <c r="B9" s="372" t="s">
        <v>692</v>
      </c>
      <c r="C9" s="373" t="s">
        <v>693</v>
      </c>
      <c r="D9" s="376"/>
      <c r="E9" s="376"/>
      <c r="F9" s="376"/>
    </row>
    <row r="10" spans="1:8" ht="15">
      <c r="A10" s="372" t="s">
        <v>606</v>
      </c>
      <c r="B10" s="372" t="s">
        <v>692</v>
      </c>
      <c r="C10" s="376"/>
      <c r="D10" s="376"/>
      <c r="E10" s="376"/>
      <c r="F10" s="376"/>
    </row>
    <row r="11" spans="1:8" ht="15">
      <c r="A11" s="372" t="s">
        <v>607</v>
      </c>
      <c r="B11" s="372" t="s">
        <v>692</v>
      </c>
      <c r="C11" s="376"/>
      <c r="D11" s="376"/>
      <c r="E11" s="376"/>
      <c r="F11" s="376"/>
    </row>
    <row r="12" spans="1:8" ht="15">
      <c r="A12" s="372" t="s">
        <v>608</v>
      </c>
      <c r="B12" s="372" t="s">
        <v>692</v>
      </c>
      <c r="C12" s="373"/>
      <c r="D12" s="376"/>
      <c r="E12" s="376"/>
      <c r="F12" s="376"/>
    </row>
    <row r="13" spans="1:8" ht="15">
      <c r="A13" s="372" t="s">
        <v>609</v>
      </c>
      <c r="B13" s="372" t="s">
        <v>694</v>
      </c>
      <c r="C13" s="373"/>
      <c r="D13" s="376"/>
      <c r="E13" s="376"/>
      <c r="F13" s="376"/>
    </row>
    <row r="14" spans="1:8" ht="15">
      <c r="A14" s="372" t="s">
        <v>610</v>
      </c>
      <c r="B14" s="372" t="s">
        <v>692</v>
      </c>
      <c r="C14" s="373"/>
      <c r="D14" s="376"/>
      <c r="E14" s="376"/>
      <c r="F14" s="376"/>
    </row>
    <row r="15" spans="1:8" ht="15">
      <c r="A15" s="372" t="s">
        <v>601</v>
      </c>
      <c r="B15" s="372" t="s">
        <v>672</v>
      </c>
      <c r="C15" s="373"/>
      <c r="D15" s="376"/>
      <c r="E15" s="376"/>
      <c r="F15" s="376"/>
    </row>
    <row r="16" spans="1:8" ht="15">
      <c r="A16" s="372" t="s">
        <v>611</v>
      </c>
      <c r="B16" s="372" t="s">
        <v>694</v>
      </c>
      <c r="C16" s="373"/>
      <c r="D16" s="376"/>
      <c r="E16" s="376"/>
      <c r="F16" s="376"/>
    </row>
    <row r="17" spans="1:6" ht="15">
      <c r="A17" s="372" t="s">
        <v>612</v>
      </c>
      <c r="B17" s="372" t="s">
        <v>694</v>
      </c>
      <c r="C17" s="373"/>
      <c r="D17" s="376"/>
      <c r="E17" s="376"/>
      <c r="F17" s="376"/>
    </row>
    <row r="20" spans="1:6" ht="15">
      <c r="A20" s="378" t="s">
        <v>681</v>
      </c>
      <c r="B20" s="376"/>
      <c r="C20" s="376"/>
      <c r="D20" s="376"/>
      <c r="E20" s="376"/>
      <c r="F20" s="376"/>
    </row>
    <row r="21" spans="1:6" ht="15">
      <c r="A21" s="372" t="s">
        <v>602</v>
      </c>
      <c r="B21" s="376"/>
      <c r="C21" s="376"/>
      <c r="D21" s="376"/>
      <c r="E21" s="376"/>
      <c r="F21" s="376"/>
    </row>
    <row r="22" spans="1:6" ht="15">
      <c r="A22" s="376"/>
      <c r="B22" s="376"/>
      <c r="C22" s="376"/>
      <c r="D22" s="376"/>
      <c r="E22" s="376"/>
      <c r="F22" s="376"/>
    </row>
    <row r="23" spans="1:6" ht="15">
      <c r="A23" s="376"/>
      <c r="B23" s="376"/>
      <c r="C23" s="376"/>
      <c r="D23" s="376"/>
      <c r="E23" s="376"/>
      <c r="F23" s="376"/>
    </row>
    <row r="24" spans="1:6">
      <c r="A24" s="379"/>
      <c r="B24" s="379"/>
      <c r="C24" s="379"/>
      <c r="D24" s="380"/>
      <c r="E24" s="380"/>
      <c r="F24" s="380"/>
    </row>
    <row r="25" spans="1:6">
      <c r="A25" s="379"/>
      <c r="B25" s="379"/>
      <c r="C25" s="379"/>
      <c r="D25" s="380"/>
      <c r="E25" s="380"/>
      <c r="F25" s="380"/>
    </row>
  </sheetData>
  <sheetProtection algorithmName="SHA-512" hashValue="YbtBuMk6InJpUaPvEoxiHm3oVpa0BEj4uIWhisNmQf/O7mMP9edhseOTqogsLbILgDI31k5CCMqg+i4Aw4Kgng==" saltValue="eCGRCrZHKsgCuPSwRfO57g==" spinCount="100000"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AS36"/>
  <sheetViews>
    <sheetView showGridLines="0" zoomScale="55" zoomScaleNormal="55" workbookViewId="0">
      <selection activeCell="C17" sqref="C17:C18"/>
    </sheetView>
  </sheetViews>
  <sheetFormatPr baseColWidth="10" defaultColWidth="17.28515625" defaultRowHeight="15" customHeight="1"/>
  <cols>
    <col min="1" max="1" width="4.28515625" style="110" customWidth="1"/>
    <col min="2" max="2" width="41.7109375" style="107" bestFit="1" customWidth="1"/>
    <col min="3" max="3" width="28.5703125" style="107" customWidth="1"/>
    <col min="4" max="4" width="23.28515625" style="108" customWidth="1"/>
    <col min="5" max="5" width="25" style="107" customWidth="1"/>
    <col min="6" max="6" width="33.28515625" style="107" bestFit="1" customWidth="1"/>
    <col min="7" max="7" width="24" style="107" customWidth="1"/>
    <col min="8" max="8" width="42.85546875" style="107" customWidth="1"/>
    <col min="9" max="9" width="108.140625" style="107" customWidth="1"/>
    <col min="10" max="10" width="27.28515625" style="109" customWidth="1"/>
    <col min="11" max="11" width="14.28515625" style="110" customWidth="1"/>
    <col min="12" max="12" width="16.140625" style="110" customWidth="1"/>
    <col min="13" max="15" width="14.28515625" style="110" customWidth="1"/>
    <col min="16" max="16" width="15.5703125" style="110" customWidth="1"/>
    <col min="17" max="42" width="14.28515625" style="110" customWidth="1"/>
    <col min="43" max="43" width="17.42578125" style="110" customWidth="1"/>
    <col min="44" max="44" width="19.7109375" style="110" customWidth="1"/>
    <col min="45" max="45" width="20.42578125" style="110" customWidth="1"/>
    <col min="46" max="16384" width="17.28515625" style="110"/>
  </cols>
  <sheetData>
    <row r="1" spans="2:45" ht="15" customHeight="1" thickBot="1"/>
    <row r="2" spans="2:45" ht="16.5" customHeight="1">
      <c r="B2" s="567"/>
      <c r="C2" s="654" t="s">
        <v>59</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6"/>
      <c r="AR2" s="663" t="s">
        <v>227</v>
      </c>
      <c r="AS2" s="664"/>
    </row>
    <row r="3" spans="2:45" ht="16.5" customHeight="1">
      <c r="B3" s="568"/>
      <c r="C3" s="657"/>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9"/>
      <c r="AR3" s="111" t="s">
        <v>36</v>
      </c>
      <c r="AS3" s="112" t="s">
        <v>37</v>
      </c>
    </row>
    <row r="4" spans="2:45" ht="16.5" customHeight="1">
      <c r="B4" s="568"/>
      <c r="C4" s="657"/>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658"/>
      <c r="AQ4" s="659"/>
      <c r="AR4" s="113">
        <v>3</v>
      </c>
      <c r="AS4" s="114" t="s">
        <v>102</v>
      </c>
    </row>
    <row r="5" spans="2:45" ht="16.5" customHeight="1">
      <c r="B5" s="568"/>
      <c r="C5" s="657"/>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8"/>
      <c r="AI5" s="658"/>
      <c r="AJ5" s="658"/>
      <c r="AK5" s="658"/>
      <c r="AL5" s="658"/>
      <c r="AM5" s="658"/>
      <c r="AN5" s="658"/>
      <c r="AO5" s="658"/>
      <c r="AP5" s="658"/>
      <c r="AQ5" s="659"/>
      <c r="AR5" s="665" t="s">
        <v>38</v>
      </c>
      <c r="AS5" s="666"/>
    </row>
    <row r="6" spans="2:45" ht="16.5" customHeight="1" thickBot="1">
      <c r="B6" s="569"/>
      <c r="C6" s="660"/>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2"/>
      <c r="AR6" s="667" t="s">
        <v>100</v>
      </c>
      <c r="AS6" s="668"/>
    </row>
    <row r="7" spans="2:45" ht="14.25" customHeight="1">
      <c r="B7" s="115"/>
      <c r="C7" s="115"/>
      <c r="D7" s="116"/>
      <c r="E7" s="115"/>
      <c r="F7" s="115"/>
      <c r="G7" s="115"/>
      <c r="H7" s="115"/>
      <c r="I7" s="115"/>
      <c r="J7" s="117"/>
      <c r="AR7" s="652"/>
      <c r="AS7" s="653"/>
    </row>
    <row r="8" spans="2:45" ht="15" customHeight="1">
      <c r="B8" s="17"/>
      <c r="C8" s="18"/>
      <c r="D8" s="18"/>
      <c r="E8" s="383"/>
      <c r="F8" s="18"/>
      <c r="G8" s="18"/>
      <c r="H8" s="18"/>
      <c r="I8" s="18"/>
      <c r="J8" s="383"/>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3.5" customHeight="1">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3.5" customHeight="1">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7.2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24" customHeight="1" thickBot="1">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2:45" ht="270.75">
      <c r="B13" s="640" t="s">
        <v>228</v>
      </c>
      <c r="C13" s="293" t="s">
        <v>468</v>
      </c>
      <c r="D13" s="294">
        <v>1</v>
      </c>
      <c r="E13" s="295" t="s">
        <v>229</v>
      </c>
      <c r="F13" s="295" t="s">
        <v>506</v>
      </c>
      <c r="G13" s="296">
        <v>1</v>
      </c>
      <c r="H13" s="297" t="s">
        <v>230</v>
      </c>
      <c r="I13" s="298" t="s">
        <v>507</v>
      </c>
      <c r="J13" s="297" t="s">
        <v>231</v>
      </c>
      <c r="K13" s="299">
        <v>1</v>
      </c>
      <c r="L13" s="299"/>
      <c r="M13" s="299">
        <v>1</v>
      </c>
      <c r="N13" s="299"/>
      <c r="O13" s="299">
        <v>1</v>
      </c>
      <c r="P13" s="299"/>
      <c r="Q13" s="306">
        <f>(K13+M13+O13)/3</f>
        <v>1</v>
      </c>
      <c r="R13" s="350">
        <f t="shared" ref="R13:R18" si="0">IFERROR(IF(OR(AQ13="",AQ13=0),0,ROUNDDOWN(AVERAGE(L13,N13,P13),3)),0)</f>
        <v>0</v>
      </c>
      <c r="S13" s="299">
        <v>1</v>
      </c>
      <c r="T13" s="76"/>
      <c r="U13" s="299">
        <v>1</v>
      </c>
      <c r="V13" s="76"/>
      <c r="W13" s="299">
        <v>1</v>
      </c>
      <c r="X13" s="76"/>
      <c r="Y13" s="306">
        <f t="shared" ref="Y13:Y18" si="1">(S13+U13+W13)/3</f>
        <v>1</v>
      </c>
      <c r="Z13" s="306">
        <v>0</v>
      </c>
      <c r="AA13" s="299">
        <v>1</v>
      </c>
      <c r="AB13" s="76"/>
      <c r="AC13" s="299">
        <v>1</v>
      </c>
      <c r="AD13" s="76"/>
      <c r="AE13" s="299">
        <v>1</v>
      </c>
      <c r="AF13" s="76"/>
      <c r="AG13" s="306">
        <f t="shared" ref="AG13:AG18" si="2">(AA13+AC13+AE13)/3</f>
        <v>1</v>
      </c>
      <c r="AH13" s="306">
        <v>0</v>
      </c>
      <c r="AI13" s="299">
        <v>1</v>
      </c>
      <c r="AJ13" s="76"/>
      <c r="AK13" s="299">
        <v>1</v>
      </c>
      <c r="AL13" s="76"/>
      <c r="AM13" s="299">
        <v>1</v>
      </c>
      <c r="AN13" s="76"/>
      <c r="AO13" s="306">
        <f t="shared" ref="AO13:AO18" si="3">(AI13+AK13+AM13)/3</f>
        <v>1</v>
      </c>
      <c r="AP13" s="306">
        <v>0</v>
      </c>
      <c r="AQ13" s="306">
        <f t="shared" ref="AQ13:AQ18" si="4">(Q13+Y13+AG13+AO13)/4</f>
        <v>1</v>
      </c>
      <c r="AR13" s="239">
        <f t="shared" ref="AR13:AR18" si="5">IFERROR(IF(OR(AQ13="",AQ13=0),0,ROUNDDOWN(AVERAGE(L13,N13,P13,T13,V13,X13,AB13,AD13,AF13,AJ13,AL13,AN13),3)),0)</f>
        <v>0</v>
      </c>
      <c r="AS13" s="357">
        <f t="shared" ref="AS13:AS25" si="6">IF(AND(AR13&gt;0,AQ13&gt;0),AR13/AQ13,0)</f>
        <v>0</v>
      </c>
    </row>
    <row r="14" spans="2:45" ht="156.75">
      <c r="B14" s="641"/>
      <c r="C14" s="293" t="s">
        <v>539</v>
      </c>
      <c r="D14" s="294">
        <v>0.9</v>
      </c>
      <c r="E14" s="300" t="s">
        <v>232</v>
      </c>
      <c r="F14" s="301" t="s">
        <v>233</v>
      </c>
      <c r="G14" s="302">
        <v>0.9</v>
      </c>
      <c r="H14" s="280" t="s">
        <v>234</v>
      </c>
      <c r="I14" s="303" t="s">
        <v>235</v>
      </c>
      <c r="J14" s="280" t="s">
        <v>236</v>
      </c>
      <c r="K14" s="299">
        <v>0.9</v>
      </c>
      <c r="L14" s="299"/>
      <c r="M14" s="299">
        <v>0.9</v>
      </c>
      <c r="N14" s="299"/>
      <c r="O14" s="299">
        <v>0.9</v>
      </c>
      <c r="P14" s="436"/>
      <c r="Q14" s="306">
        <f t="shared" ref="Q14:Q17" si="7">(K14+M14+O14)/3</f>
        <v>0.9</v>
      </c>
      <c r="R14" s="350">
        <f t="shared" si="0"/>
        <v>0</v>
      </c>
      <c r="S14" s="299">
        <v>0.9</v>
      </c>
      <c r="T14" s="76"/>
      <c r="U14" s="299">
        <v>0.9</v>
      </c>
      <c r="V14" s="76"/>
      <c r="W14" s="299">
        <v>0.9</v>
      </c>
      <c r="X14" s="76"/>
      <c r="Y14" s="306">
        <f t="shared" si="1"/>
        <v>0.9</v>
      </c>
      <c r="Z14" s="306">
        <v>0</v>
      </c>
      <c r="AA14" s="299">
        <v>0.9</v>
      </c>
      <c r="AB14" s="76"/>
      <c r="AC14" s="299">
        <v>0.9</v>
      </c>
      <c r="AD14" s="76"/>
      <c r="AE14" s="299">
        <v>0.9</v>
      </c>
      <c r="AF14" s="76"/>
      <c r="AG14" s="306">
        <f t="shared" si="2"/>
        <v>0.9</v>
      </c>
      <c r="AH14" s="306">
        <v>0</v>
      </c>
      <c r="AI14" s="299">
        <v>0.9</v>
      </c>
      <c r="AJ14" s="76"/>
      <c r="AK14" s="299">
        <v>0.9</v>
      </c>
      <c r="AL14" s="76"/>
      <c r="AM14" s="299">
        <v>0.9</v>
      </c>
      <c r="AN14" s="76"/>
      <c r="AO14" s="306">
        <f t="shared" si="3"/>
        <v>0.9</v>
      </c>
      <c r="AP14" s="306">
        <v>0</v>
      </c>
      <c r="AQ14" s="306">
        <f t="shared" si="4"/>
        <v>0.9</v>
      </c>
      <c r="AR14" s="239">
        <f t="shared" si="5"/>
        <v>0</v>
      </c>
      <c r="AS14" s="357">
        <f t="shared" si="6"/>
        <v>0</v>
      </c>
    </row>
    <row r="15" spans="2:45" ht="162" customHeight="1">
      <c r="B15" s="641"/>
      <c r="C15" s="650" t="s">
        <v>469</v>
      </c>
      <c r="D15" s="294">
        <v>1</v>
      </c>
      <c r="E15" s="300" t="s">
        <v>237</v>
      </c>
      <c r="F15" s="301" t="s">
        <v>238</v>
      </c>
      <c r="G15" s="302">
        <v>1</v>
      </c>
      <c r="H15" s="280" t="s">
        <v>239</v>
      </c>
      <c r="I15" s="303" t="s">
        <v>240</v>
      </c>
      <c r="J15" s="280" t="s">
        <v>236</v>
      </c>
      <c r="K15" s="299">
        <v>1</v>
      </c>
      <c r="L15" s="299"/>
      <c r="M15" s="299">
        <v>1</v>
      </c>
      <c r="N15" s="299"/>
      <c r="O15" s="299">
        <v>1</v>
      </c>
      <c r="P15" s="436"/>
      <c r="Q15" s="306">
        <f t="shared" si="7"/>
        <v>1</v>
      </c>
      <c r="R15" s="350">
        <f t="shared" si="0"/>
        <v>0</v>
      </c>
      <c r="S15" s="299">
        <v>1</v>
      </c>
      <c r="T15" s="76"/>
      <c r="U15" s="299">
        <v>1</v>
      </c>
      <c r="V15" s="76"/>
      <c r="W15" s="299">
        <v>1</v>
      </c>
      <c r="X15" s="76"/>
      <c r="Y15" s="306">
        <f t="shared" si="1"/>
        <v>1</v>
      </c>
      <c r="Z15" s="306">
        <v>0</v>
      </c>
      <c r="AA15" s="299">
        <v>1</v>
      </c>
      <c r="AB15" s="76"/>
      <c r="AC15" s="299">
        <v>1</v>
      </c>
      <c r="AD15" s="76"/>
      <c r="AE15" s="299">
        <v>1</v>
      </c>
      <c r="AF15" s="76"/>
      <c r="AG15" s="306">
        <f t="shared" si="2"/>
        <v>1</v>
      </c>
      <c r="AH15" s="306">
        <v>0</v>
      </c>
      <c r="AI15" s="299">
        <v>1</v>
      </c>
      <c r="AJ15" s="76"/>
      <c r="AK15" s="299">
        <v>1</v>
      </c>
      <c r="AL15" s="76"/>
      <c r="AM15" s="299">
        <v>1</v>
      </c>
      <c r="AN15" s="76"/>
      <c r="AO15" s="306">
        <f t="shared" si="3"/>
        <v>1</v>
      </c>
      <c r="AP15" s="306">
        <v>0</v>
      </c>
      <c r="AQ15" s="306">
        <f t="shared" si="4"/>
        <v>1</v>
      </c>
      <c r="AR15" s="239">
        <f t="shared" si="5"/>
        <v>0</v>
      </c>
      <c r="AS15" s="357">
        <f t="shared" si="6"/>
        <v>0</v>
      </c>
    </row>
    <row r="16" spans="2:45" ht="150.75" thickBot="1">
      <c r="B16" s="641"/>
      <c r="C16" s="651"/>
      <c r="D16" s="294">
        <v>1</v>
      </c>
      <c r="E16" s="300" t="s">
        <v>241</v>
      </c>
      <c r="F16" s="301" t="s">
        <v>242</v>
      </c>
      <c r="G16" s="302">
        <v>1</v>
      </c>
      <c r="H16" s="280" t="s">
        <v>239</v>
      </c>
      <c r="I16" s="303" t="s">
        <v>240</v>
      </c>
      <c r="J16" s="280" t="s">
        <v>236</v>
      </c>
      <c r="K16" s="431">
        <v>1</v>
      </c>
      <c r="L16" s="431"/>
      <c r="M16" s="431">
        <v>1</v>
      </c>
      <c r="N16" s="431"/>
      <c r="O16" s="431">
        <v>1</v>
      </c>
      <c r="P16" s="431"/>
      <c r="Q16" s="432">
        <f t="shared" si="7"/>
        <v>1</v>
      </c>
      <c r="R16" s="350">
        <f t="shared" si="0"/>
        <v>0</v>
      </c>
      <c r="S16" s="431">
        <v>1</v>
      </c>
      <c r="T16" s="360"/>
      <c r="U16" s="431">
        <v>1</v>
      </c>
      <c r="V16" s="360"/>
      <c r="W16" s="431">
        <v>1</v>
      </c>
      <c r="X16" s="360"/>
      <c r="Y16" s="432">
        <f t="shared" si="1"/>
        <v>1</v>
      </c>
      <c r="Z16" s="432">
        <v>0</v>
      </c>
      <c r="AA16" s="431">
        <v>1</v>
      </c>
      <c r="AB16" s="360"/>
      <c r="AC16" s="431">
        <v>1</v>
      </c>
      <c r="AD16" s="360"/>
      <c r="AE16" s="431">
        <v>1</v>
      </c>
      <c r="AF16" s="360"/>
      <c r="AG16" s="432">
        <f t="shared" si="2"/>
        <v>1</v>
      </c>
      <c r="AH16" s="432">
        <v>0</v>
      </c>
      <c r="AI16" s="431">
        <v>1</v>
      </c>
      <c r="AJ16" s="360"/>
      <c r="AK16" s="431">
        <v>1</v>
      </c>
      <c r="AL16" s="360"/>
      <c r="AM16" s="431">
        <v>1</v>
      </c>
      <c r="AN16" s="360"/>
      <c r="AO16" s="432">
        <f t="shared" si="3"/>
        <v>1</v>
      </c>
      <c r="AP16" s="432">
        <v>0</v>
      </c>
      <c r="AQ16" s="432">
        <f t="shared" si="4"/>
        <v>1</v>
      </c>
      <c r="AR16" s="239">
        <f t="shared" si="5"/>
        <v>0</v>
      </c>
      <c r="AS16" s="357">
        <f t="shared" si="6"/>
        <v>0</v>
      </c>
    </row>
    <row r="17" spans="2:45" ht="159" customHeight="1" thickTop="1">
      <c r="B17" s="641"/>
      <c r="C17" s="648" t="s">
        <v>538</v>
      </c>
      <c r="D17" s="294">
        <v>1</v>
      </c>
      <c r="E17" s="300" t="s">
        <v>470</v>
      </c>
      <c r="F17" s="301" t="s">
        <v>243</v>
      </c>
      <c r="G17" s="302">
        <v>1</v>
      </c>
      <c r="H17" s="280" t="s">
        <v>244</v>
      </c>
      <c r="I17" s="303" t="s">
        <v>245</v>
      </c>
      <c r="J17" s="280" t="s">
        <v>236</v>
      </c>
      <c r="K17" s="431">
        <v>1</v>
      </c>
      <c r="L17" s="431"/>
      <c r="M17" s="431">
        <v>1</v>
      </c>
      <c r="N17" s="431"/>
      <c r="O17" s="431">
        <v>1</v>
      </c>
      <c r="P17" s="431"/>
      <c r="Q17" s="432">
        <f t="shared" si="7"/>
        <v>1</v>
      </c>
      <c r="R17" s="350">
        <f t="shared" si="0"/>
        <v>0</v>
      </c>
      <c r="S17" s="431">
        <v>1</v>
      </c>
      <c r="T17" s="360"/>
      <c r="U17" s="431">
        <v>1</v>
      </c>
      <c r="V17" s="360"/>
      <c r="W17" s="431">
        <v>1</v>
      </c>
      <c r="X17" s="360"/>
      <c r="Y17" s="432">
        <f t="shared" si="1"/>
        <v>1</v>
      </c>
      <c r="Z17" s="432">
        <v>0</v>
      </c>
      <c r="AA17" s="431">
        <v>1</v>
      </c>
      <c r="AB17" s="360"/>
      <c r="AC17" s="431">
        <v>1</v>
      </c>
      <c r="AD17" s="360"/>
      <c r="AE17" s="431">
        <v>1</v>
      </c>
      <c r="AF17" s="360"/>
      <c r="AG17" s="432">
        <f t="shared" si="2"/>
        <v>1</v>
      </c>
      <c r="AH17" s="432">
        <v>0</v>
      </c>
      <c r="AI17" s="431">
        <v>1</v>
      </c>
      <c r="AJ17" s="360"/>
      <c r="AK17" s="431">
        <v>1</v>
      </c>
      <c r="AL17" s="360"/>
      <c r="AM17" s="431">
        <v>1</v>
      </c>
      <c r="AN17" s="360"/>
      <c r="AO17" s="432">
        <f t="shared" si="3"/>
        <v>1</v>
      </c>
      <c r="AP17" s="432">
        <v>0</v>
      </c>
      <c r="AQ17" s="432">
        <f t="shared" si="4"/>
        <v>1</v>
      </c>
      <c r="AR17" s="239">
        <f t="shared" si="5"/>
        <v>0</v>
      </c>
      <c r="AS17" s="357">
        <f t="shared" si="6"/>
        <v>0</v>
      </c>
    </row>
    <row r="18" spans="2:45" ht="163.5" customHeight="1">
      <c r="B18" s="641"/>
      <c r="C18" s="649"/>
      <c r="D18" s="803">
        <v>0.77500000000000013</v>
      </c>
      <c r="E18" s="300" t="s">
        <v>471</v>
      </c>
      <c r="F18" s="301" t="s">
        <v>246</v>
      </c>
      <c r="G18" s="302">
        <v>0.7</v>
      </c>
      <c r="H18" s="280" t="s">
        <v>244</v>
      </c>
      <c r="I18" s="303" t="s">
        <v>245</v>
      </c>
      <c r="J18" s="280" t="s">
        <v>236</v>
      </c>
      <c r="K18" s="431">
        <v>0.7</v>
      </c>
      <c r="L18" s="431"/>
      <c r="M18" s="431">
        <v>0.7</v>
      </c>
      <c r="N18" s="431"/>
      <c r="O18" s="431">
        <v>0.7</v>
      </c>
      <c r="P18" s="431"/>
      <c r="Q18" s="432">
        <f>(K18+M18+O18)/3</f>
        <v>0.69999999999999984</v>
      </c>
      <c r="R18" s="350">
        <f t="shared" si="0"/>
        <v>0</v>
      </c>
      <c r="S18" s="431">
        <v>0.8</v>
      </c>
      <c r="T18" s="360"/>
      <c r="U18" s="431">
        <v>0.8</v>
      </c>
      <c r="V18" s="360"/>
      <c r="W18" s="431">
        <v>0.8</v>
      </c>
      <c r="X18" s="360"/>
      <c r="Y18" s="432">
        <f t="shared" si="1"/>
        <v>0.80000000000000016</v>
      </c>
      <c r="Z18" s="432">
        <v>0</v>
      </c>
      <c r="AA18" s="431">
        <v>0.8</v>
      </c>
      <c r="AB18" s="360"/>
      <c r="AC18" s="431">
        <v>0.8</v>
      </c>
      <c r="AD18" s="360"/>
      <c r="AE18" s="431">
        <v>0.8</v>
      </c>
      <c r="AF18" s="360"/>
      <c r="AG18" s="432">
        <f t="shared" si="2"/>
        <v>0.80000000000000016</v>
      </c>
      <c r="AH18" s="432">
        <v>0</v>
      </c>
      <c r="AI18" s="431">
        <v>0.8</v>
      </c>
      <c r="AJ18" s="360"/>
      <c r="AK18" s="431">
        <v>0.8</v>
      </c>
      <c r="AL18" s="360"/>
      <c r="AM18" s="431">
        <v>0.8</v>
      </c>
      <c r="AN18" s="360"/>
      <c r="AO18" s="432">
        <f t="shared" si="3"/>
        <v>0.80000000000000016</v>
      </c>
      <c r="AP18" s="432">
        <v>0</v>
      </c>
      <c r="AQ18" s="432">
        <f t="shared" si="4"/>
        <v>0.77500000000000013</v>
      </c>
      <c r="AR18" s="239">
        <f t="shared" si="5"/>
        <v>0</v>
      </c>
      <c r="AS18" s="357">
        <f t="shared" si="6"/>
        <v>0</v>
      </c>
    </row>
    <row r="19" spans="2:45" ht="150" customHeight="1">
      <c r="B19" s="641"/>
      <c r="C19" s="293" t="s">
        <v>472</v>
      </c>
      <c r="D19" s="294">
        <v>1</v>
      </c>
      <c r="E19" s="300" t="s">
        <v>247</v>
      </c>
      <c r="F19" s="304" t="s">
        <v>248</v>
      </c>
      <c r="G19" s="302">
        <v>1</v>
      </c>
      <c r="H19" s="280" t="s">
        <v>249</v>
      </c>
      <c r="I19" s="303" t="s">
        <v>250</v>
      </c>
      <c r="J19" s="280" t="s">
        <v>251</v>
      </c>
      <c r="K19" s="424">
        <v>0</v>
      </c>
      <c r="L19" s="431"/>
      <c r="M19" s="424">
        <v>0</v>
      </c>
      <c r="N19" s="431"/>
      <c r="O19" s="424">
        <v>0</v>
      </c>
      <c r="P19" s="431"/>
      <c r="Q19" s="432">
        <f t="shared" ref="Q19:R22" si="8">(K19+M19+O19)</f>
        <v>0</v>
      </c>
      <c r="R19" s="432">
        <f t="shared" si="8"/>
        <v>0</v>
      </c>
      <c r="S19" s="431">
        <v>0.4</v>
      </c>
      <c r="T19" s="360"/>
      <c r="U19" s="424">
        <v>0</v>
      </c>
      <c r="V19" s="360"/>
      <c r="W19" s="424">
        <v>0</v>
      </c>
      <c r="X19" s="360"/>
      <c r="Y19" s="432">
        <f t="shared" ref="Y19:Z22" si="9">(S19+U19+W19)</f>
        <v>0.4</v>
      </c>
      <c r="Z19" s="432">
        <f t="shared" si="9"/>
        <v>0</v>
      </c>
      <c r="AA19" s="424">
        <v>0</v>
      </c>
      <c r="AB19" s="360"/>
      <c r="AC19" s="424">
        <v>0</v>
      </c>
      <c r="AD19" s="360"/>
      <c r="AE19" s="431">
        <v>0.2</v>
      </c>
      <c r="AF19" s="360"/>
      <c r="AG19" s="432">
        <f t="shared" ref="AG19:AH22" si="10">(AA19+AC19+AE19)</f>
        <v>0.2</v>
      </c>
      <c r="AH19" s="432">
        <f t="shared" si="10"/>
        <v>0</v>
      </c>
      <c r="AI19" s="424">
        <v>0</v>
      </c>
      <c r="AJ19" s="360"/>
      <c r="AK19" s="424">
        <v>0</v>
      </c>
      <c r="AL19" s="360"/>
      <c r="AM19" s="431">
        <v>0.4</v>
      </c>
      <c r="AN19" s="360"/>
      <c r="AO19" s="432">
        <f t="shared" ref="AO19:AP22" si="11">(AI19+AK19+AM19)</f>
        <v>0.4</v>
      </c>
      <c r="AP19" s="432">
        <f t="shared" si="11"/>
        <v>0</v>
      </c>
      <c r="AQ19" s="432">
        <f>(Q19+Y19+AG19+AO19)</f>
        <v>1</v>
      </c>
      <c r="AR19" s="306">
        <f>(R19+Z19+AH19+AP19)</f>
        <v>0</v>
      </c>
      <c r="AS19" s="357">
        <f t="shared" si="6"/>
        <v>0</v>
      </c>
    </row>
    <row r="20" spans="2:45" ht="180">
      <c r="B20" s="641"/>
      <c r="C20" s="293" t="s">
        <v>473</v>
      </c>
      <c r="D20" s="294">
        <v>1</v>
      </c>
      <c r="E20" s="300" t="s">
        <v>252</v>
      </c>
      <c r="F20" s="304" t="s">
        <v>253</v>
      </c>
      <c r="G20" s="302">
        <v>1</v>
      </c>
      <c r="H20" s="280" t="s">
        <v>254</v>
      </c>
      <c r="I20" s="303" t="s">
        <v>255</v>
      </c>
      <c r="J20" s="280" t="s">
        <v>251</v>
      </c>
      <c r="K20" s="424">
        <v>0</v>
      </c>
      <c r="L20" s="431"/>
      <c r="M20" s="424">
        <v>0</v>
      </c>
      <c r="N20" s="431"/>
      <c r="O20" s="424">
        <v>0</v>
      </c>
      <c r="P20" s="431"/>
      <c r="Q20" s="432">
        <f t="shared" si="8"/>
        <v>0</v>
      </c>
      <c r="R20" s="432">
        <f t="shared" si="8"/>
        <v>0</v>
      </c>
      <c r="S20" s="431">
        <v>0.4</v>
      </c>
      <c r="T20" s="360"/>
      <c r="U20" s="424">
        <v>0</v>
      </c>
      <c r="V20" s="360"/>
      <c r="W20" s="424">
        <v>0</v>
      </c>
      <c r="X20" s="360"/>
      <c r="Y20" s="432">
        <f t="shared" si="9"/>
        <v>0.4</v>
      </c>
      <c r="Z20" s="432">
        <f t="shared" si="9"/>
        <v>0</v>
      </c>
      <c r="AA20" s="424">
        <v>0</v>
      </c>
      <c r="AB20" s="360"/>
      <c r="AC20" s="424">
        <v>0</v>
      </c>
      <c r="AD20" s="360"/>
      <c r="AE20" s="431">
        <v>0.2</v>
      </c>
      <c r="AF20" s="360"/>
      <c r="AG20" s="432">
        <f t="shared" si="10"/>
        <v>0.2</v>
      </c>
      <c r="AH20" s="432">
        <f t="shared" si="10"/>
        <v>0</v>
      </c>
      <c r="AI20" s="424">
        <v>0</v>
      </c>
      <c r="AJ20" s="360"/>
      <c r="AK20" s="424">
        <v>0</v>
      </c>
      <c r="AL20" s="360"/>
      <c r="AM20" s="431">
        <v>0.4</v>
      </c>
      <c r="AN20" s="360"/>
      <c r="AO20" s="432">
        <f t="shared" si="11"/>
        <v>0.4</v>
      </c>
      <c r="AP20" s="432">
        <f t="shared" si="11"/>
        <v>0</v>
      </c>
      <c r="AQ20" s="432">
        <f>(Q20+Y20+AG20+AO20)</f>
        <v>1</v>
      </c>
      <c r="AR20" s="306">
        <f>(R20+Z20+AH20+AP20)</f>
        <v>0</v>
      </c>
      <c r="AS20" s="357">
        <f t="shared" si="6"/>
        <v>0</v>
      </c>
    </row>
    <row r="21" spans="2:45" ht="180">
      <c r="B21" s="641"/>
      <c r="C21" s="293" t="s">
        <v>474</v>
      </c>
      <c r="D21" s="294">
        <v>1</v>
      </c>
      <c r="E21" s="300" t="s">
        <v>256</v>
      </c>
      <c r="F21" s="304" t="s">
        <v>257</v>
      </c>
      <c r="G21" s="302">
        <v>1</v>
      </c>
      <c r="H21" s="280" t="s">
        <v>254</v>
      </c>
      <c r="I21" s="303" t="s">
        <v>258</v>
      </c>
      <c r="J21" s="280" t="s">
        <v>251</v>
      </c>
      <c r="K21" s="424">
        <v>0</v>
      </c>
      <c r="L21" s="431"/>
      <c r="M21" s="424">
        <v>0</v>
      </c>
      <c r="N21" s="431"/>
      <c r="O21" s="424">
        <v>0</v>
      </c>
      <c r="P21" s="431"/>
      <c r="Q21" s="432">
        <f t="shared" si="8"/>
        <v>0</v>
      </c>
      <c r="R21" s="432">
        <f t="shared" si="8"/>
        <v>0</v>
      </c>
      <c r="S21" s="431">
        <v>0.4</v>
      </c>
      <c r="T21" s="360"/>
      <c r="U21" s="424">
        <v>0</v>
      </c>
      <c r="V21" s="360"/>
      <c r="W21" s="424">
        <v>0</v>
      </c>
      <c r="X21" s="360"/>
      <c r="Y21" s="432">
        <f t="shared" si="9"/>
        <v>0.4</v>
      </c>
      <c r="Z21" s="432">
        <f t="shared" si="9"/>
        <v>0</v>
      </c>
      <c r="AA21" s="424">
        <v>0</v>
      </c>
      <c r="AB21" s="360"/>
      <c r="AC21" s="424">
        <v>0</v>
      </c>
      <c r="AD21" s="360"/>
      <c r="AE21" s="431">
        <v>0.2</v>
      </c>
      <c r="AF21" s="360"/>
      <c r="AG21" s="432">
        <f t="shared" si="10"/>
        <v>0.2</v>
      </c>
      <c r="AH21" s="432">
        <f t="shared" si="10"/>
        <v>0</v>
      </c>
      <c r="AI21" s="424">
        <v>0</v>
      </c>
      <c r="AJ21" s="360"/>
      <c r="AK21" s="424">
        <v>0</v>
      </c>
      <c r="AL21" s="360"/>
      <c r="AM21" s="431">
        <v>0.4</v>
      </c>
      <c r="AN21" s="360"/>
      <c r="AO21" s="432">
        <f t="shared" si="11"/>
        <v>0.4</v>
      </c>
      <c r="AP21" s="432">
        <f t="shared" si="11"/>
        <v>0</v>
      </c>
      <c r="AQ21" s="432">
        <f>Q21+Y21+AG21+AO21</f>
        <v>1</v>
      </c>
      <c r="AR21" s="306">
        <f>R21+Z21+AH21+AP21</f>
        <v>0</v>
      </c>
      <c r="AS21" s="357">
        <f t="shared" si="6"/>
        <v>0</v>
      </c>
    </row>
    <row r="22" spans="2:45" ht="198.75" customHeight="1">
      <c r="B22" s="641"/>
      <c r="C22" s="293" t="s">
        <v>475</v>
      </c>
      <c r="D22" s="294">
        <v>1</v>
      </c>
      <c r="E22" s="300" t="s">
        <v>259</v>
      </c>
      <c r="F22" s="304" t="s">
        <v>260</v>
      </c>
      <c r="G22" s="302">
        <v>1</v>
      </c>
      <c r="H22" s="280" t="s">
        <v>261</v>
      </c>
      <c r="I22" s="303" t="s">
        <v>262</v>
      </c>
      <c r="J22" s="280" t="s">
        <v>251</v>
      </c>
      <c r="K22" s="424">
        <v>0</v>
      </c>
      <c r="L22" s="431"/>
      <c r="M22" s="424">
        <v>0</v>
      </c>
      <c r="N22" s="431"/>
      <c r="O22" s="424">
        <v>0</v>
      </c>
      <c r="P22" s="431"/>
      <c r="Q22" s="432">
        <f t="shared" si="8"/>
        <v>0</v>
      </c>
      <c r="R22" s="432">
        <f t="shared" si="8"/>
        <v>0</v>
      </c>
      <c r="S22" s="431">
        <v>0.4</v>
      </c>
      <c r="T22" s="360"/>
      <c r="U22" s="424">
        <v>0</v>
      </c>
      <c r="V22" s="360"/>
      <c r="W22" s="424">
        <v>0</v>
      </c>
      <c r="X22" s="360"/>
      <c r="Y22" s="432">
        <f t="shared" si="9"/>
        <v>0.4</v>
      </c>
      <c r="Z22" s="432">
        <f t="shared" si="9"/>
        <v>0</v>
      </c>
      <c r="AA22" s="424">
        <v>0</v>
      </c>
      <c r="AB22" s="360"/>
      <c r="AC22" s="424">
        <v>0</v>
      </c>
      <c r="AD22" s="360"/>
      <c r="AE22" s="431">
        <v>0.2</v>
      </c>
      <c r="AF22" s="360"/>
      <c r="AG22" s="432">
        <f t="shared" si="10"/>
        <v>0.2</v>
      </c>
      <c r="AH22" s="432">
        <f t="shared" si="10"/>
        <v>0</v>
      </c>
      <c r="AI22" s="424">
        <v>0</v>
      </c>
      <c r="AJ22" s="360"/>
      <c r="AK22" s="424">
        <v>0</v>
      </c>
      <c r="AL22" s="360"/>
      <c r="AM22" s="431">
        <v>0.4</v>
      </c>
      <c r="AN22" s="360"/>
      <c r="AO22" s="432">
        <f t="shared" si="11"/>
        <v>0.4</v>
      </c>
      <c r="AP22" s="432">
        <f t="shared" si="11"/>
        <v>0</v>
      </c>
      <c r="AQ22" s="432">
        <f>(Q22+Y22+AG22+AO22)</f>
        <v>1</v>
      </c>
      <c r="AR22" s="306">
        <f>(R22+Z22+AH22+AP22)</f>
        <v>0</v>
      </c>
      <c r="AS22" s="357">
        <f t="shared" si="6"/>
        <v>0</v>
      </c>
    </row>
    <row r="23" spans="2:45" ht="316.5" customHeight="1">
      <c r="B23" s="641"/>
      <c r="C23" s="293" t="s">
        <v>476</v>
      </c>
      <c r="D23" s="304">
        <v>32</v>
      </c>
      <c r="E23" s="300" t="s">
        <v>263</v>
      </c>
      <c r="F23" s="301" t="s">
        <v>264</v>
      </c>
      <c r="G23" s="304">
        <v>62</v>
      </c>
      <c r="H23" s="280" t="s">
        <v>567</v>
      </c>
      <c r="I23" s="303" t="s">
        <v>265</v>
      </c>
      <c r="J23" s="280" t="s">
        <v>231</v>
      </c>
      <c r="K23" s="186">
        <v>0</v>
      </c>
      <c r="L23" s="186"/>
      <c r="M23" s="186">
        <v>0</v>
      </c>
      <c r="N23" s="186"/>
      <c r="O23" s="186">
        <v>19</v>
      </c>
      <c r="P23" s="186"/>
      <c r="Q23" s="307">
        <f>K23+M23+O23</f>
        <v>19</v>
      </c>
      <c r="R23" s="308">
        <f>L23+N23+P23</f>
        <v>0</v>
      </c>
      <c r="S23" s="186">
        <v>0</v>
      </c>
      <c r="T23" s="76"/>
      <c r="U23" s="186">
        <v>0</v>
      </c>
      <c r="V23" s="76"/>
      <c r="W23" s="186">
        <v>0</v>
      </c>
      <c r="X23" s="76"/>
      <c r="Y23" s="307">
        <f>S23+U23+W23</f>
        <v>0</v>
      </c>
      <c r="Z23" s="308">
        <f>T23+V23+X23</f>
        <v>0</v>
      </c>
      <c r="AA23" s="186">
        <v>0</v>
      </c>
      <c r="AB23" s="76"/>
      <c r="AC23" s="186">
        <v>0</v>
      </c>
      <c r="AD23" s="76"/>
      <c r="AE23" s="186">
        <v>10</v>
      </c>
      <c r="AF23" s="76"/>
      <c r="AG23" s="307">
        <f>AA23+AC23+AE23</f>
        <v>10</v>
      </c>
      <c r="AH23" s="308">
        <f>AB23+AD23+AF23</f>
        <v>0</v>
      </c>
      <c r="AI23" s="186">
        <v>0</v>
      </c>
      <c r="AJ23" s="76"/>
      <c r="AK23" s="186">
        <v>0</v>
      </c>
      <c r="AL23" s="76"/>
      <c r="AM23" s="186">
        <v>3</v>
      </c>
      <c r="AN23" s="76"/>
      <c r="AO23" s="307">
        <f>AI23+AK23+AM23</f>
        <v>3</v>
      </c>
      <c r="AP23" s="308">
        <f>AJ23+AL23+AN23</f>
        <v>0</v>
      </c>
      <c r="AQ23" s="309">
        <f>Q23+Y23+AG23+AO23</f>
        <v>32</v>
      </c>
      <c r="AR23" s="310">
        <f>R23+Z23+AH23+AP23</f>
        <v>0</v>
      </c>
      <c r="AS23" s="357">
        <f t="shared" si="6"/>
        <v>0</v>
      </c>
    </row>
    <row r="24" spans="2:45" ht="354.75" customHeight="1">
      <c r="B24" s="641"/>
      <c r="C24" s="293" t="s">
        <v>477</v>
      </c>
      <c r="D24" s="294">
        <v>0.9</v>
      </c>
      <c r="E24" s="300" t="s">
        <v>266</v>
      </c>
      <c r="F24" s="305" t="s">
        <v>267</v>
      </c>
      <c r="G24" s="294">
        <v>0.9</v>
      </c>
      <c r="H24" s="280" t="s">
        <v>268</v>
      </c>
      <c r="I24" s="303" t="s">
        <v>269</v>
      </c>
      <c r="J24" s="280" t="s">
        <v>236</v>
      </c>
      <c r="K24" s="431">
        <v>0.9</v>
      </c>
      <c r="L24" s="431"/>
      <c r="M24" s="431">
        <v>0.9</v>
      </c>
      <c r="N24" s="431"/>
      <c r="O24" s="431">
        <v>0.9</v>
      </c>
      <c r="P24" s="431"/>
      <c r="Q24" s="432">
        <f>(K24+M24+O24)/3</f>
        <v>0.9</v>
      </c>
      <c r="R24" s="350">
        <f>IFERROR(IF(OR(AQ24="",AQ24=0),0,ROUNDDOWN(AVERAGE(L24,N24,P24),3)),0)</f>
        <v>0</v>
      </c>
      <c r="S24" s="431">
        <v>0.9</v>
      </c>
      <c r="T24" s="360"/>
      <c r="U24" s="431">
        <v>0.9</v>
      </c>
      <c r="V24" s="360"/>
      <c r="W24" s="431">
        <v>0.9</v>
      </c>
      <c r="X24" s="360"/>
      <c r="Y24" s="432">
        <f>(S24+U24+W24)/3</f>
        <v>0.9</v>
      </c>
      <c r="Z24" s="432">
        <v>0</v>
      </c>
      <c r="AA24" s="431">
        <v>0.9</v>
      </c>
      <c r="AB24" s="360"/>
      <c r="AC24" s="431">
        <v>0.9</v>
      </c>
      <c r="AD24" s="360"/>
      <c r="AE24" s="431">
        <v>0.9</v>
      </c>
      <c r="AF24" s="360"/>
      <c r="AG24" s="432">
        <f>(AA24+AC24+AE24)/3</f>
        <v>0.9</v>
      </c>
      <c r="AH24" s="432">
        <v>0</v>
      </c>
      <c r="AI24" s="431">
        <v>0.9</v>
      </c>
      <c r="AJ24" s="360"/>
      <c r="AK24" s="431">
        <v>0.9</v>
      </c>
      <c r="AL24" s="360"/>
      <c r="AM24" s="431">
        <v>0.9</v>
      </c>
      <c r="AN24" s="360"/>
      <c r="AO24" s="432">
        <f>(AI24+AK24+AM24)/3</f>
        <v>0.9</v>
      </c>
      <c r="AP24" s="432">
        <v>0</v>
      </c>
      <c r="AQ24" s="432">
        <f>(Q24+Y24+AG24+AO24)/4</f>
        <v>0.9</v>
      </c>
      <c r="AR24" s="239">
        <f>IFERROR(IF(OR(AQ24="",AQ24=0),0,ROUNDDOWN(AVERAGE(L24,N24,P24,T24,V24,X24,AB24,AD24,AF24,AJ24,AL24,AN24),3)),0)</f>
        <v>0</v>
      </c>
      <c r="AS24" s="357">
        <f t="shared" si="6"/>
        <v>0</v>
      </c>
    </row>
    <row r="25" spans="2:45" ht="198">
      <c r="B25" s="642"/>
      <c r="C25" s="293" t="s">
        <v>478</v>
      </c>
      <c r="D25" s="294">
        <v>1</v>
      </c>
      <c r="E25" s="300" t="s">
        <v>270</v>
      </c>
      <c r="F25" s="301" t="s">
        <v>271</v>
      </c>
      <c r="G25" s="302">
        <v>1</v>
      </c>
      <c r="H25" s="280" t="s">
        <v>272</v>
      </c>
      <c r="I25" s="303" t="s">
        <v>273</v>
      </c>
      <c r="J25" s="280" t="s">
        <v>236</v>
      </c>
      <c r="K25" s="433">
        <v>1</v>
      </c>
      <c r="L25" s="433"/>
      <c r="M25" s="433">
        <v>1</v>
      </c>
      <c r="N25" s="433"/>
      <c r="O25" s="433">
        <v>1</v>
      </c>
      <c r="P25" s="433"/>
      <c r="Q25" s="434">
        <f>(K25+M25+O25)/3</f>
        <v>1</v>
      </c>
      <c r="R25" s="358">
        <f>IFERROR(IF(OR(AQ25="",AQ25=0),0,ROUNDDOWN(AVERAGE(L25,N25,P25),3)),0)</f>
        <v>0</v>
      </c>
      <c r="S25" s="433">
        <v>1</v>
      </c>
      <c r="T25" s="361"/>
      <c r="U25" s="433">
        <v>1</v>
      </c>
      <c r="V25" s="361"/>
      <c r="W25" s="433">
        <v>1</v>
      </c>
      <c r="X25" s="361"/>
      <c r="Y25" s="434">
        <f>(S25+U25+W25)/3</f>
        <v>1</v>
      </c>
      <c r="Z25" s="435">
        <v>0</v>
      </c>
      <c r="AA25" s="433">
        <v>1</v>
      </c>
      <c r="AB25" s="361"/>
      <c r="AC25" s="433">
        <v>1</v>
      </c>
      <c r="AD25" s="361"/>
      <c r="AE25" s="433">
        <v>1</v>
      </c>
      <c r="AF25" s="361"/>
      <c r="AG25" s="434">
        <f>(AA25+AC25+AE25)/3</f>
        <v>1</v>
      </c>
      <c r="AH25" s="435">
        <v>0</v>
      </c>
      <c r="AI25" s="433">
        <v>1</v>
      </c>
      <c r="AJ25" s="361"/>
      <c r="AK25" s="433">
        <v>1</v>
      </c>
      <c r="AL25" s="361"/>
      <c r="AM25" s="433">
        <v>1</v>
      </c>
      <c r="AN25" s="361"/>
      <c r="AO25" s="434">
        <f>(AI25+AK25+AM25)/3</f>
        <v>1</v>
      </c>
      <c r="AP25" s="435">
        <v>0</v>
      </c>
      <c r="AQ25" s="434">
        <f>(Q25+Y25+AG25+AO25)/4</f>
        <v>1</v>
      </c>
      <c r="AR25" s="359">
        <f>IFERROR(IF(OR(AQ25="",AQ25=0),0,ROUNDDOWN(AVERAGE(L25,N25,P25,T25,V25,X25,AB25,AD25,AF25,AJ25,AL25,AN25),3)),0)</f>
        <v>0</v>
      </c>
      <c r="AS25" s="362">
        <f t="shared" si="6"/>
        <v>0</v>
      </c>
    </row>
    <row r="26" spans="2:45" s="4" customFormat="1" ht="23.25">
      <c r="B26" s="616" t="s">
        <v>23</v>
      </c>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8"/>
      <c r="AS26" s="425">
        <f>AVERAGE(AS13:AS25)</f>
        <v>0</v>
      </c>
    </row>
    <row r="27" spans="2:45" ht="17.25">
      <c r="B27" s="118"/>
      <c r="C27" s="643"/>
      <c r="D27" s="643"/>
      <c r="E27" s="643"/>
      <c r="F27" s="643"/>
      <c r="G27" s="643"/>
      <c r="H27" s="643"/>
      <c r="I27" s="643"/>
      <c r="J27" s="643"/>
    </row>
    <row r="28" spans="2:45" ht="30" customHeight="1">
      <c r="B28" s="121" t="s">
        <v>32</v>
      </c>
      <c r="C28" s="644">
        <v>43812</v>
      </c>
      <c r="D28" s="645"/>
      <c r="E28" s="118"/>
      <c r="F28" s="118"/>
      <c r="G28" s="122" t="s">
        <v>22</v>
      </c>
      <c r="H28" s="646" t="s">
        <v>274</v>
      </c>
      <c r="I28" s="647"/>
      <c r="J28" s="647"/>
    </row>
    <row r="29" spans="2:45" ht="13.5" customHeight="1">
      <c r="B29" s="118"/>
      <c r="C29" s="118"/>
      <c r="D29" s="119"/>
      <c r="E29" s="118"/>
      <c r="F29" s="118"/>
      <c r="G29" s="118"/>
      <c r="H29" s="118"/>
      <c r="I29" s="118"/>
      <c r="J29" s="120"/>
    </row>
    <row r="30" spans="2:45" ht="15" customHeight="1">
      <c r="B30" s="118"/>
      <c r="C30" s="118"/>
      <c r="D30" s="119"/>
      <c r="E30" s="118"/>
      <c r="F30" s="118"/>
      <c r="G30" s="118"/>
      <c r="H30" s="118"/>
      <c r="I30" s="118"/>
      <c r="J30" s="120"/>
    </row>
    <row r="31" spans="2:45" ht="17.25">
      <c r="B31" s="118"/>
      <c r="C31" s="118"/>
      <c r="D31" s="119"/>
      <c r="E31" s="118"/>
      <c r="F31" s="118"/>
      <c r="G31" s="118"/>
      <c r="H31" s="118"/>
      <c r="I31" s="118"/>
      <c r="J31" s="120"/>
    </row>
    <row r="32" spans="2:45" ht="15" customHeight="1">
      <c r="B32" s="118"/>
      <c r="C32" s="118"/>
      <c r="D32" s="119"/>
      <c r="E32" s="639"/>
      <c r="F32" s="639"/>
      <c r="G32" s="639"/>
      <c r="H32" s="639"/>
      <c r="I32" s="123"/>
      <c r="J32" s="118"/>
    </row>
    <row r="33" spans="2:10" ht="15" customHeight="1">
      <c r="B33" s="118"/>
      <c r="C33" s="118"/>
      <c r="D33" s="119"/>
      <c r="E33" s="118"/>
      <c r="F33" s="118"/>
      <c r="G33" s="120"/>
      <c r="H33" s="118"/>
      <c r="I33" s="118"/>
      <c r="J33" s="118"/>
    </row>
    <row r="34" spans="2:10" ht="15" customHeight="1">
      <c r="B34" s="118"/>
      <c r="C34" s="118"/>
      <c r="D34" s="119"/>
      <c r="E34" s="639"/>
      <c r="F34" s="639"/>
      <c r="G34" s="639"/>
      <c r="H34" s="639"/>
      <c r="I34" s="123"/>
      <c r="J34" s="118"/>
    </row>
    <row r="35" spans="2:10" ht="15" customHeight="1">
      <c r="B35" s="118"/>
      <c r="C35" s="118"/>
      <c r="D35" s="119"/>
      <c r="E35" s="118"/>
      <c r="F35" s="118"/>
      <c r="G35" s="120"/>
      <c r="H35" s="118"/>
      <c r="I35" s="118"/>
      <c r="J35" s="118"/>
    </row>
    <row r="36" spans="2:10" ht="15" customHeight="1">
      <c r="B36" s="118"/>
      <c r="C36" s="118"/>
      <c r="D36" s="119"/>
      <c r="E36" s="639"/>
      <c r="F36" s="639"/>
      <c r="G36" s="639"/>
      <c r="H36" s="639"/>
      <c r="I36" s="123"/>
      <c r="J36" s="118"/>
    </row>
  </sheetData>
  <sheetProtection algorithmName="SHA-512" hashValue="HrReGTF0c0T5pjTLNI18OCYjWTET4IyNSIEJ6dijPpGSurG6QWDfmcNqfAHOB/OhC4rBsLolE62YyhTrjIUsgw==" saltValue="O58mucMKYaogppIn2QJWDA==" spinCount="100000" sheet="1" objects="1" scenarios="1"/>
  <mergeCells count="50">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AO11:AP11"/>
    <mergeCell ref="AR7:AS7"/>
    <mergeCell ref="B2:B6"/>
    <mergeCell ref="C2:AQ6"/>
    <mergeCell ref="AR2:AS2"/>
    <mergeCell ref="AR5:AS5"/>
    <mergeCell ref="AR6:AS6"/>
    <mergeCell ref="I9:I12"/>
    <mergeCell ref="J9:J12"/>
    <mergeCell ref="C17:C18"/>
    <mergeCell ref="C15:C16"/>
    <mergeCell ref="B26:AR26"/>
    <mergeCell ref="K9:AP9"/>
    <mergeCell ref="AQ9:AQ12"/>
    <mergeCell ref="AR9:AR12"/>
    <mergeCell ref="AM11:AN11"/>
    <mergeCell ref="Y11:Z11"/>
    <mergeCell ref="AC11:AD11"/>
    <mergeCell ref="AE11:AF11"/>
    <mergeCell ref="AG11:AH11"/>
    <mergeCell ref="AI11:AJ11"/>
    <mergeCell ref="AK11:AL11"/>
    <mergeCell ref="AA11:AB11"/>
    <mergeCell ref="O11:P11"/>
    <mergeCell ref="Q11:R11"/>
    <mergeCell ref="S11:T11"/>
    <mergeCell ref="U11:V11"/>
    <mergeCell ref="W11:X11"/>
    <mergeCell ref="E32:H32"/>
    <mergeCell ref="E34:H34"/>
    <mergeCell ref="E36:H36"/>
    <mergeCell ref="B13:B25"/>
    <mergeCell ref="C27:J27"/>
    <mergeCell ref="C28:D28"/>
    <mergeCell ref="H28:J28"/>
  </mergeCell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S31"/>
  <sheetViews>
    <sheetView showGridLines="0" zoomScale="55" zoomScaleNormal="55" workbookViewId="0">
      <selection activeCell="L18" sqref="L18"/>
    </sheetView>
  </sheetViews>
  <sheetFormatPr baseColWidth="10" defaultColWidth="17.28515625" defaultRowHeight="15" customHeight="1"/>
  <cols>
    <col min="1" max="1" width="3" style="4" customWidth="1"/>
    <col min="2" max="2" width="28.42578125" style="8" customWidth="1"/>
    <col min="3" max="3" width="28.5703125" style="8" customWidth="1"/>
    <col min="4" max="5" width="21.42578125" style="13" customWidth="1"/>
    <col min="6" max="7" width="21.42578125" style="8" customWidth="1"/>
    <col min="8" max="8" width="28.5703125" style="8" customWidth="1"/>
    <col min="9" max="9" width="52.28515625" style="8" customWidth="1"/>
    <col min="10" max="10" width="33.28515625" style="125" customWidth="1"/>
    <col min="11" max="42" width="14.28515625" style="4" customWidth="1"/>
    <col min="43" max="45" width="19.7109375" style="4" customWidth="1"/>
    <col min="46" max="16384" width="17.28515625" style="4"/>
  </cols>
  <sheetData>
    <row r="1" spans="1:45" ht="18" thickBot="1"/>
    <row r="2" spans="1: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1:45"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1:45">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1:45"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1: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1:45" ht="17.25">
      <c r="B7" s="5"/>
      <c r="C7" s="5"/>
      <c r="D7" s="11"/>
      <c r="E7" s="11"/>
      <c r="F7" s="5"/>
      <c r="G7" s="5"/>
      <c r="H7" s="5"/>
      <c r="I7" s="5"/>
      <c r="J7" s="126"/>
      <c r="AR7" s="608"/>
      <c r="AS7" s="609"/>
    </row>
    <row r="8" spans="1:45" ht="13.5">
      <c r="B8" s="17"/>
      <c r="C8" s="18"/>
      <c r="D8" s="18"/>
      <c r="E8" s="101"/>
      <c r="F8" s="18"/>
      <c r="G8" s="18"/>
      <c r="H8" s="18"/>
      <c r="I8" s="18"/>
      <c r="J8" s="101"/>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1:45" ht="15.75">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1:45" ht="15.75">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1:45" ht="15.7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1:45" ht="13.5">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1:45" ht="142.5">
      <c r="A13" s="127"/>
      <c r="B13" s="669" t="s">
        <v>294</v>
      </c>
      <c r="C13" s="311" t="s">
        <v>440</v>
      </c>
      <c r="D13" s="241">
        <v>0.87</v>
      </c>
      <c r="E13" s="312" t="s">
        <v>275</v>
      </c>
      <c r="F13" s="287" t="s">
        <v>276</v>
      </c>
      <c r="G13" s="264">
        <v>0.85</v>
      </c>
      <c r="H13" s="313" t="s">
        <v>277</v>
      </c>
      <c r="I13" s="314" t="s">
        <v>278</v>
      </c>
      <c r="J13" s="290" t="s">
        <v>563</v>
      </c>
      <c r="K13" s="437">
        <v>0.87</v>
      </c>
      <c r="L13" s="440"/>
      <c r="M13" s="437">
        <v>0.87</v>
      </c>
      <c r="N13" s="440"/>
      <c r="O13" s="437">
        <v>0.87</v>
      </c>
      <c r="P13" s="440"/>
      <c r="Q13" s="438">
        <f t="shared" ref="Q13:Q18" si="0">(K13+M13+O13)/3</f>
        <v>0.87</v>
      </c>
      <c r="R13" s="364">
        <f t="shared" ref="R13:R18" si="1">IFERROR(IF(OR(AQ13="",AQ13=0),0,ROUNDDOWN(AVERAGE(L13,N13,P13),3)),0)</f>
        <v>0</v>
      </c>
      <c r="S13" s="437">
        <v>0.87</v>
      </c>
      <c r="T13" s="363"/>
      <c r="U13" s="437">
        <v>0.87</v>
      </c>
      <c r="V13" s="363"/>
      <c r="W13" s="437">
        <v>0.87</v>
      </c>
      <c r="X13" s="363"/>
      <c r="Y13" s="438">
        <f t="shared" ref="Y13:Y18" si="2">(S13+U13+W13)/3</f>
        <v>0.87</v>
      </c>
      <c r="Z13" s="438">
        <v>0</v>
      </c>
      <c r="AA13" s="437">
        <v>0.87</v>
      </c>
      <c r="AB13" s="363"/>
      <c r="AC13" s="437">
        <v>0.87</v>
      </c>
      <c r="AD13" s="363"/>
      <c r="AE13" s="437">
        <v>0.87</v>
      </c>
      <c r="AF13" s="363"/>
      <c r="AG13" s="438">
        <f t="shared" ref="AG13:AG18" si="3">(AA13+AC13+AE13)/3</f>
        <v>0.87</v>
      </c>
      <c r="AH13" s="438">
        <v>0</v>
      </c>
      <c r="AI13" s="437">
        <v>0.87</v>
      </c>
      <c r="AJ13" s="363"/>
      <c r="AK13" s="437">
        <v>0.87</v>
      </c>
      <c r="AL13" s="363"/>
      <c r="AM13" s="437">
        <v>0.87</v>
      </c>
      <c r="AN13" s="363"/>
      <c r="AO13" s="438">
        <f t="shared" ref="AO13:AO18" si="4">(AI13+AK13+AM13)/3</f>
        <v>0.87</v>
      </c>
      <c r="AP13" s="438">
        <v>0</v>
      </c>
      <c r="AQ13" s="419">
        <f t="shared" ref="AQ13:AQ18" si="5">(Q13+Y13+AG13+AO13)/4</f>
        <v>0.87</v>
      </c>
      <c r="AR13" s="359">
        <f t="shared" ref="AR13:AR18" si="6">IFERROR(IF(OR(AQ13="",AQ13=0),0,ROUNDDOWN(AVERAGE(L13,N13,P13,T13,V13,X13,AB13,AD13,AF13,AJ13,AL13,AN13),3)),0)</f>
        <v>0</v>
      </c>
      <c r="AS13" s="354">
        <f t="shared" ref="AS13:AS18" si="7">IF(AND(AR13&gt;0,AQ13&gt;0),AR13/AQ13,0)</f>
        <v>0</v>
      </c>
    </row>
    <row r="14" spans="1:45" ht="90">
      <c r="A14" s="127"/>
      <c r="B14" s="670"/>
      <c r="C14" s="311" t="s">
        <v>441</v>
      </c>
      <c r="D14" s="294">
        <v>0.95</v>
      </c>
      <c r="E14" s="312" t="s">
        <v>279</v>
      </c>
      <c r="F14" s="287" t="s">
        <v>280</v>
      </c>
      <c r="G14" s="264">
        <v>0.95</v>
      </c>
      <c r="H14" s="313" t="s">
        <v>277</v>
      </c>
      <c r="I14" s="314" t="s">
        <v>508</v>
      </c>
      <c r="J14" s="290" t="s">
        <v>563</v>
      </c>
      <c r="K14" s="439">
        <v>0.95</v>
      </c>
      <c r="L14" s="441"/>
      <c r="M14" s="439">
        <v>0.95</v>
      </c>
      <c r="N14" s="441"/>
      <c r="O14" s="439">
        <v>0.95</v>
      </c>
      <c r="P14" s="441"/>
      <c r="Q14" s="438">
        <f t="shared" si="0"/>
        <v>0.94999999999999984</v>
      </c>
      <c r="R14" s="364">
        <f t="shared" si="1"/>
        <v>0</v>
      </c>
      <c r="S14" s="439">
        <v>0.95</v>
      </c>
      <c r="T14" s="365"/>
      <c r="U14" s="439">
        <v>0.95</v>
      </c>
      <c r="V14" s="365"/>
      <c r="W14" s="439">
        <v>0.95</v>
      </c>
      <c r="X14" s="365"/>
      <c r="Y14" s="438">
        <f t="shared" si="2"/>
        <v>0.94999999999999984</v>
      </c>
      <c r="Z14" s="438">
        <v>0</v>
      </c>
      <c r="AA14" s="439">
        <v>0.95</v>
      </c>
      <c r="AB14" s="365"/>
      <c r="AC14" s="439">
        <v>0.95</v>
      </c>
      <c r="AD14" s="365"/>
      <c r="AE14" s="439">
        <v>0.95</v>
      </c>
      <c r="AF14" s="365"/>
      <c r="AG14" s="438">
        <f t="shared" si="3"/>
        <v>0.94999999999999984</v>
      </c>
      <c r="AH14" s="438">
        <v>0</v>
      </c>
      <c r="AI14" s="439">
        <v>0.95</v>
      </c>
      <c r="AJ14" s="365"/>
      <c r="AK14" s="439">
        <v>0.95</v>
      </c>
      <c r="AL14" s="365"/>
      <c r="AM14" s="439">
        <v>0.95</v>
      </c>
      <c r="AN14" s="365"/>
      <c r="AO14" s="438">
        <f t="shared" si="4"/>
        <v>0.94999999999999984</v>
      </c>
      <c r="AP14" s="438">
        <v>0</v>
      </c>
      <c r="AQ14" s="419">
        <f t="shared" si="5"/>
        <v>0.94999999999999984</v>
      </c>
      <c r="AR14" s="359">
        <f t="shared" si="6"/>
        <v>0</v>
      </c>
      <c r="AS14" s="354">
        <f t="shared" si="7"/>
        <v>0</v>
      </c>
    </row>
    <row r="15" spans="1:45" ht="105">
      <c r="A15" s="127"/>
      <c r="B15" s="670"/>
      <c r="C15" s="311" t="s">
        <v>442</v>
      </c>
      <c r="D15" s="241">
        <v>0.95</v>
      </c>
      <c r="E15" s="312" t="s">
        <v>281</v>
      </c>
      <c r="F15" s="287" t="s">
        <v>282</v>
      </c>
      <c r="G15" s="264">
        <v>0.95</v>
      </c>
      <c r="H15" s="313" t="s">
        <v>277</v>
      </c>
      <c r="I15" s="315" t="s">
        <v>283</v>
      </c>
      <c r="J15" s="290" t="s">
        <v>563</v>
      </c>
      <c r="K15" s="437">
        <v>0.95</v>
      </c>
      <c r="L15" s="440"/>
      <c r="M15" s="439">
        <v>0.95</v>
      </c>
      <c r="N15" s="440"/>
      <c r="O15" s="439">
        <v>0.95</v>
      </c>
      <c r="P15" s="440"/>
      <c r="Q15" s="438">
        <f t="shared" si="0"/>
        <v>0.94999999999999984</v>
      </c>
      <c r="R15" s="364">
        <f t="shared" si="1"/>
        <v>0</v>
      </c>
      <c r="S15" s="439">
        <v>0.95</v>
      </c>
      <c r="T15" s="363"/>
      <c r="U15" s="439">
        <v>0.95</v>
      </c>
      <c r="V15" s="363"/>
      <c r="W15" s="439">
        <v>0.95</v>
      </c>
      <c r="X15" s="363"/>
      <c r="Y15" s="438">
        <f t="shared" si="2"/>
        <v>0.94999999999999984</v>
      </c>
      <c r="Z15" s="438">
        <v>0</v>
      </c>
      <c r="AA15" s="439">
        <v>0.95</v>
      </c>
      <c r="AB15" s="363"/>
      <c r="AC15" s="439">
        <v>0.95</v>
      </c>
      <c r="AD15" s="363"/>
      <c r="AE15" s="439">
        <v>0.95</v>
      </c>
      <c r="AF15" s="363"/>
      <c r="AG15" s="438">
        <f t="shared" si="3"/>
        <v>0.94999999999999984</v>
      </c>
      <c r="AH15" s="438">
        <v>0</v>
      </c>
      <c r="AI15" s="439">
        <v>0.95</v>
      </c>
      <c r="AJ15" s="363"/>
      <c r="AK15" s="439">
        <v>0.95</v>
      </c>
      <c r="AL15" s="363"/>
      <c r="AM15" s="439">
        <v>0.95</v>
      </c>
      <c r="AN15" s="363"/>
      <c r="AO15" s="438">
        <f t="shared" si="4"/>
        <v>0.94999999999999984</v>
      </c>
      <c r="AP15" s="438">
        <v>0</v>
      </c>
      <c r="AQ15" s="419">
        <f t="shared" si="5"/>
        <v>0.94999999999999984</v>
      </c>
      <c r="AR15" s="359">
        <f t="shared" si="6"/>
        <v>0</v>
      </c>
      <c r="AS15" s="354">
        <f t="shared" si="7"/>
        <v>0</v>
      </c>
    </row>
    <row r="16" spans="1:45" ht="138" customHeight="1">
      <c r="A16" s="127"/>
      <c r="B16" s="670"/>
      <c r="C16" s="311" t="s">
        <v>443</v>
      </c>
      <c r="D16" s="241">
        <v>0.95</v>
      </c>
      <c r="E16" s="312" t="s">
        <v>284</v>
      </c>
      <c r="F16" s="287" t="s">
        <v>285</v>
      </c>
      <c r="G16" s="264">
        <v>0.95</v>
      </c>
      <c r="H16" s="313" t="s">
        <v>277</v>
      </c>
      <c r="I16" s="315" t="s">
        <v>286</v>
      </c>
      <c r="J16" s="290" t="s">
        <v>563</v>
      </c>
      <c r="K16" s="437">
        <v>0.95</v>
      </c>
      <c r="L16" s="440"/>
      <c r="M16" s="439">
        <v>0.95</v>
      </c>
      <c r="N16" s="440"/>
      <c r="O16" s="439">
        <v>0.95</v>
      </c>
      <c r="P16" s="440"/>
      <c r="Q16" s="438">
        <f t="shared" si="0"/>
        <v>0.94999999999999984</v>
      </c>
      <c r="R16" s="364">
        <f t="shared" si="1"/>
        <v>0</v>
      </c>
      <c r="S16" s="439">
        <v>0.95</v>
      </c>
      <c r="T16" s="363"/>
      <c r="U16" s="439">
        <v>0.95</v>
      </c>
      <c r="V16" s="363"/>
      <c r="W16" s="439">
        <v>0.95</v>
      </c>
      <c r="X16" s="363"/>
      <c r="Y16" s="438">
        <f t="shared" si="2"/>
        <v>0.94999999999999984</v>
      </c>
      <c r="Z16" s="438">
        <v>0</v>
      </c>
      <c r="AA16" s="439">
        <v>0.95</v>
      </c>
      <c r="AB16" s="363"/>
      <c r="AC16" s="439">
        <v>0.95</v>
      </c>
      <c r="AD16" s="363"/>
      <c r="AE16" s="439">
        <v>0.95</v>
      </c>
      <c r="AF16" s="363"/>
      <c r="AG16" s="438">
        <f t="shared" si="3"/>
        <v>0.94999999999999984</v>
      </c>
      <c r="AH16" s="438">
        <v>0</v>
      </c>
      <c r="AI16" s="439">
        <v>0.95</v>
      </c>
      <c r="AJ16" s="363"/>
      <c r="AK16" s="439">
        <v>0.95</v>
      </c>
      <c r="AL16" s="363"/>
      <c r="AM16" s="439">
        <v>0.95</v>
      </c>
      <c r="AN16" s="363"/>
      <c r="AO16" s="438">
        <f t="shared" si="4"/>
        <v>0.94999999999999984</v>
      </c>
      <c r="AP16" s="438">
        <v>0</v>
      </c>
      <c r="AQ16" s="419">
        <f t="shared" si="5"/>
        <v>0.94999999999999984</v>
      </c>
      <c r="AR16" s="359">
        <f t="shared" si="6"/>
        <v>0</v>
      </c>
      <c r="AS16" s="354">
        <f t="shared" si="7"/>
        <v>0</v>
      </c>
    </row>
    <row r="17" spans="1:45" ht="117" customHeight="1">
      <c r="A17" s="127"/>
      <c r="B17" s="670"/>
      <c r="C17" s="311" t="s">
        <v>509</v>
      </c>
      <c r="D17" s="241">
        <v>0.95</v>
      </c>
      <c r="E17" s="312" t="s">
        <v>287</v>
      </c>
      <c r="F17" s="287" t="s">
        <v>584</v>
      </c>
      <c r="G17" s="264">
        <v>0.95</v>
      </c>
      <c r="H17" s="313" t="s">
        <v>288</v>
      </c>
      <c r="I17" s="315" t="s">
        <v>289</v>
      </c>
      <c r="J17" s="290" t="s">
        <v>563</v>
      </c>
      <c r="K17" s="437">
        <v>0.95</v>
      </c>
      <c r="L17" s="440"/>
      <c r="M17" s="439">
        <v>0.95</v>
      </c>
      <c r="N17" s="440"/>
      <c r="O17" s="439">
        <v>0.95</v>
      </c>
      <c r="P17" s="440"/>
      <c r="Q17" s="438">
        <f t="shared" si="0"/>
        <v>0.94999999999999984</v>
      </c>
      <c r="R17" s="364">
        <f t="shared" si="1"/>
        <v>0</v>
      </c>
      <c r="S17" s="439">
        <v>0.95</v>
      </c>
      <c r="T17" s="363"/>
      <c r="U17" s="439">
        <v>0.95</v>
      </c>
      <c r="V17" s="363"/>
      <c r="W17" s="439">
        <v>0.95</v>
      </c>
      <c r="X17" s="363"/>
      <c r="Y17" s="438">
        <f t="shared" si="2"/>
        <v>0.94999999999999984</v>
      </c>
      <c r="Z17" s="438">
        <v>0</v>
      </c>
      <c r="AA17" s="439">
        <v>0.95</v>
      </c>
      <c r="AB17" s="363"/>
      <c r="AC17" s="439">
        <v>0.95</v>
      </c>
      <c r="AD17" s="363"/>
      <c r="AE17" s="439">
        <v>0.95</v>
      </c>
      <c r="AF17" s="363"/>
      <c r="AG17" s="438">
        <f t="shared" si="3"/>
        <v>0.94999999999999984</v>
      </c>
      <c r="AH17" s="438">
        <v>0</v>
      </c>
      <c r="AI17" s="439">
        <v>0.95</v>
      </c>
      <c r="AJ17" s="363"/>
      <c r="AK17" s="439">
        <v>0.95</v>
      </c>
      <c r="AL17" s="363"/>
      <c r="AM17" s="439">
        <v>0.95</v>
      </c>
      <c r="AN17" s="363"/>
      <c r="AO17" s="438">
        <f t="shared" si="4"/>
        <v>0.94999999999999984</v>
      </c>
      <c r="AP17" s="438">
        <v>0</v>
      </c>
      <c r="AQ17" s="419">
        <f t="shared" si="5"/>
        <v>0.94999999999999984</v>
      </c>
      <c r="AR17" s="359">
        <f t="shared" si="6"/>
        <v>0</v>
      </c>
      <c r="AS17" s="354">
        <f t="shared" si="7"/>
        <v>0</v>
      </c>
    </row>
    <row r="18" spans="1:45" ht="144.75" customHeight="1">
      <c r="A18" s="127"/>
      <c r="B18" s="671"/>
      <c r="C18" s="311" t="s">
        <v>444</v>
      </c>
      <c r="D18" s="241">
        <v>0.95</v>
      </c>
      <c r="E18" s="312" t="s">
        <v>290</v>
      </c>
      <c r="F18" s="287" t="s">
        <v>291</v>
      </c>
      <c r="G18" s="264">
        <v>0.95</v>
      </c>
      <c r="H18" s="313" t="s">
        <v>292</v>
      </c>
      <c r="I18" s="315" t="s">
        <v>510</v>
      </c>
      <c r="J18" s="290" t="s">
        <v>563</v>
      </c>
      <c r="K18" s="437">
        <v>0.95</v>
      </c>
      <c r="L18" s="440"/>
      <c r="M18" s="439">
        <v>0.95</v>
      </c>
      <c r="N18" s="440"/>
      <c r="O18" s="439">
        <v>0.95</v>
      </c>
      <c r="P18" s="440"/>
      <c r="Q18" s="438">
        <f t="shared" si="0"/>
        <v>0.94999999999999984</v>
      </c>
      <c r="R18" s="364">
        <f t="shared" si="1"/>
        <v>0</v>
      </c>
      <c r="S18" s="439">
        <v>0.95</v>
      </c>
      <c r="T18" s="363"/>
      <c r="U18" s="439">
        <v>0.95</v>
      </c>
      <c r="V18" s="363"/>
      <c r="W18" s="439">
        <v>0.95</v>
      </c>
      <c r="X18" s="363"/>
      <c r="Y18" s="438">
        <f t="shared" si="2"/>
        <v>0.94999999999999984</v>
      </c>
      <c r="Z18" s="438">
        <v>0</v>
      </c>
      <c r="AA18" s="439">
        <v>0.95</v>
      </c>
      <c r="AB18" s="363"/>
      <c r="AC18" s="439">
        <v>0.95</v>
      </c>
      <c r="AD18" s="363"/>
      <c r="AE18" s="439">
        <v>0.95</v>
      </c>
      <c r="AF18" s="363"/>
      <c r="AG18" s="438">
        <f t="shared" si="3"/>
        <v>0.94999999999999984</v>
      </c>
      <c r="AH18" s="438">
        <v>0</v>
      </c>
      <c r="AI18" s="439">
        <v>0.95</v>
      </c>
      <c r="AJ18" s="363"/>
      <c r="AK18" s="439">
        <v>0.95</v>
      </c>
      <c r="AL18" s="363"/>
      <c r="AM18" s="439">
        <v>0.95</v>
      </c>
      <c r="AN18" s="363"/>
      <c r="AO18" s="438">
        <f t="shared" si="4"/>
        <v>0.94999999999999984</v>
      </c>
      <c r="AP18" s="438">
        <v>0</v>
      </c>
      <c r="AQ18" s="419">
        <f t="shared" si="5"/>
        <v>0.94999999999999984</v>
      </c>
      <c r="AR18" s="359">
        <f t="shared" si="6"/>
        <v>0</v>
      </c>
      <c r="AS18" s="354">
        <f t="shared" si="7"/>
        <v>0</v>
      </c>
    </row>
    <row r="19" spans="1:45" ht="23.25">
      <c r="B19" s="616" t="s">
        <v>23</v>
      </c>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8"/>
      <c r="AS19" s="425">
        <f>AVERAGE(AS13:AS18)</f>
        <v>0</v>
      </c>
    </row>
    <row r="20" spans="1:45" ht="17.25">
      <c r="B20" s="6"/>
      <c r="C20" s="6"/>
      <c r="D20" s="12"/>
      <c r="E20" s="12"/>
      <c r="F20" s="6"/>
      <c r="G20" s="6"/>
      <c r="H20" s="6"/>
      <c r="I20" s="6"/>
      <c r="J20" s="128"/>
    </row>
    <row r="21" spans="1:45" ht="15.75">
      <c r="B21" s="60" t="s">
        <v>4</v>
      </c>
      <c r="C21" s="626"/>
      <c r="D21" s="606"/>
      <c r="E21" s="606"/>
      <c r="F21" s="606"/>
      <c r="G21" s="606"/>
      <c r="H21" s="606"/>
      <c r="I21" s="606"/>
      <c r="J21" s="607"/>
    </row>
    <row r="22" spans="1:45" ht="17.25">
      <c r="B22" s="6"/>
      <c r="C22" s="541"/>
      <c r="D22" s="541"/>
      <c r="E22" s="541"/>
      <c r="F22" s="541"/>
      <c r="G22" s="541"/>
      <c r="H22" s="541"/>
      <c r="I22" s="541"/>
      <c r="J22" s="541"/>
    </row>
    <row r="23" spans="1:45" ht="31.5">
      <c r="B23" s="61" t="s">
        <v>32</v>
      </c>
      <c r="C23" s="644">
        <v>43812</v>
      </c>
      <c r="D23" s="645"/>
      <c r="E23" s="12"/>
      <c r="F23" s="6"/>
      <c r="G23" s="59" t="s">
        <v>22</v>
      </c>
      <c r="H23" s="672" t="s">
        <v>293</v>
      </c>
      <c r="I23" s="634"/>
      <c r="J23" s="634"/>
    </row>
    <row r="24" spans="1:45" ht="17.25">
      <c r="B24" s="6"/>
      <c r="C24" s="6"/>
      <c r="D24" s="12"/>
      <c r="E24" s="12"/>
      <c r="F24" s="6"/>
      <c r="G24" s="6"/>
      <c r="H24" s="6"/>
      <c r="I24" s="6"/>
      <c r="J24" s="128"/>
    </row>
    <row r="25" spans="1:45" ht="17.25">
      <c r="B25" s="6"/>
      <c r="C25" s="6"/>
      <c r="D25" s="12"/>
      <c r="E25" s="12"/>
      <c r="F25" s="6"/>
      <c r="G25" s="6"/>
      <c r="H25" s="6"/>
      <c r="I25" s="6"/>
      <c r="J25" s="128"/>
    </row>
    <row r="26" spans="1:45" ht="17.25">
      <c r="A26" s="127"/>
      <c r="B26" s="6"/>
      <c r="C26" s="6"/>
      <c r="D26" s="12"/>
      <c r="E26" s="12"/>
      <c r="F26" s="6"/>
      <c r="G26" s="6"/>
      <c r="H26" s="6"/>
      <c r="I26" s="6"/>
      <c r="J26" s="128"/>
    </row>
    <row r="27" spans="1:45" ht="17.25">
      <c r="B27" s="6"/>
      <c r="C27" s="6"/>
      <c r="D27" s="12"/>
      <c r="E27" s="534"/>
      <c r="F27" s="534"/>
      <c r="G27" s="534"/>
      <c r="H27" s="534"/>
      <c r="I27" s="100"/>
      <c r="J27" s="12"/>
    </row>
    <row r="28" spans="1:45" ht="17.25">
      <c r="B28" s="6"/>
      <c r="C28" s="6"/>
      <c r="D28" s="12"/>
      <c r="E28" s="12"/>
      <c r="F28" s="6"/>
      <c r="G28" s="7"/>
      <c r="H28" s="6"/>
      <c r="I28" s="6"/>
      <c r="J28" s="12"/>
    </row>
    <row r="29" spans="1:45" ht="17.25">
      <c r="B29" s="6"/>
      <c r="C29" s="6"/>
      <c r="D29" s="12"/>
      <c r="E29" s="534"/>
      <c r="F29" s="534"/>
      <c r="G29" s="534"/>
      <c r="H29" s="534"/>
      <c r="I29" s="100"/>
      <c r="J29" s="12"/>
    </row>
    <row r="30" spans="1:45" ht="17.25">
      <c r="B30" s="6"/>
      <c r="C30" s="6"/>
      <c r="D30" s="12"/>
      <c r="E30" s="12"/>
      <c r="F30" s="6"/>
      <c r="G30" s="7"/>
      <c r="H30" s="6"/>
      <c r="I30" s="6"/>
      <c r="J30" s="12"/>
    </row>
    <row r="31" spans="1:45" ht="17.25">
      <c r="B31" s="6"/>
      <c r="C31" s="6"/>
      <c r="D31" s="12"/>
      <c r="E31" s="534"/>
      <c r="F31" s="534"/>
      <c r="G31" s="534"/>
      <c r="H31" s="534"/>
      <c r="I31" s="100"/>
      <c r="J31" s="12"/>
    </row>
  </sheetData>
  <sheetProtection algorithmName="SHA-512" hashValue="T4p/lyW8vyzLVoxlD6rmUpwIjRyuB7pMCIthb4uT5iHIhUXmUiODLctZ/+bketS589IklG5wFB8LiVrzLF36uw==" saltValue="hosmnYlonvGWQWknoUg9wg==" spinCount="100000" sheet="1" objects="1" scenarios="1"/>
  <mergeCells count="49">
    <mergeCell ref="E27:H27"/>
    <mergeCell ref="E29:H29"/>
    <mergeCell ref="E31:H31"/>
    <mergeCell ref="B13:B18"/>
    <mergeCell ref="AM11:AN11"/>
    <mergeCell ref="W11:X11"/>
    <mergeCell ref="Y11:Z11"/>
    <mergeCell ref="B19:AR19"/>
    <mergeCell ref="C21:J21"/>
    <mergeCell ref="C22:J22"/>
    <mergeCell ref="C23:D23"/>
    <mergeCell ref="H23:J23"/>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1:AS26"/>
  <sheetViews>
    <sheetView showGridLines="0" zoomScale="55" zoomScaleNormal="55" workbookViewId="0">
      <selection activeCell="P13" sqref="P13"/>
    </sheetView>
  </sheetViews>
  <sheetFormatPr baseColWidth="10" defaultColWidth="17.28515625" defaultRowHeight="15" customHeight="1"/>
  <cols>
    <col min="1" max="1" width="4.28515625" style="4" customWidth="1"/>
    <col min="2" max="2" width="42" style="8" customWidth="1"/>
    <col min="3" max="3" width="36.85546875" style="8" customWidth="1"/>
    <col min="4" max="4" width="21.42578125" style="13" customWidth="1"/>
    <col min="5" max="7" width="21.42578125" style="8" customWidth="1"/>
    <col min="8" max="8" width="28.5703125" style="8" customWidth="1"/>
    <col min="9" max="9" width="50" style="8" customWidth="1"/>
    <col min="10" max="10" width="28.5703125" style="10" customWidth="1"/>
    <col min="11" max="16" width="14.28515625" style="4" customWidth="1"/>
    <col min="17" max="17" width="17.5703125" style="4" customWidth="1"/>
    <col min="18" max="42" width="14.28515625" style="4" customWidth="1"/>
    <col min="43" max="45" width="17.8554687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5">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608"/>
      <c r="AS7" s="60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5.75">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5.7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13.5">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2:45" ht="185.25">
      <c r="B13" s="248" t="s">
        <v>297</v>
      </c>
      <c r="C13" s="316" t="s">
        <v>445</v>
      </c>
      <c r="D13" s="241">
        <v>1</v>
      </c>
      <c r="E13" s="381" t="s">
        <v>298</v>
      </c>
      <c r="F13" s="287" t="s">
        <v>299</v>
      </c>
      <c r="G13" s="343">
        <v>0.999</v>
      </c>
      <c r="H13" s="317" t="s">
        <v>300</v>
      </c>
      <c r="I13" s="314" t="s">
        <v>301</v>
      </c>
      <c r="J13" s="318" t="s">
        <v>564</v>
      </c>
      <c r="K13" s="418">
        <v>1</v>
      </c>
      <c r="L13" s="418"/>
      <c r="M13" s="418">
        <v>1</v>
      </c>
      <c r="N13" s="418"/>
      <c r="O13" s="418">
        <v>1</v>
      </c>
      <c r="P13" s="418"/>
      <c r="Q13" s="429">
        <f>(K13+M13+O13)/3</f>
        <v>1</v>
      </c>
      <c r="R13" s="358">
        <f>IFERROR(IF(OR(AQ13="",AQ13=0),0,ROUNDDOWN(AVERAGE(L13,N13,P13),3)),0)</f>
        <v>0</v>
      </c>
      <c r="S13" s="418">
        <v>1</v>
      </c>
      <c r="T13" s="355"/>
      <c r="U13" s="418">
        <v>1</v>
      </c>
      <c r="V13" s="355"/>
      <c r="W13" s="418">
        <v>1</v>
      </c>
      <c r="X13" s="355"/>
      <c r="Y13" s="429">
        <f>(S13+U13+W13)/3</f>
        <v>1</v>
      </c>
      <c r="Z13" s="429">
        <v>0</v>
      </c>
      <c r="AA13" s="418">
        <v>1</v>
      </c>
      <c r="AB13" s="355"/>
      <c r="AC13" s="418">
        <v>1</v>
      </c>
      <c r="AD13" s="355"/>
      <c r="AE13" s="431">
        <v>1</v>
      </c>
      <c r="AF13" s="442"/>
      <c r="AG13" s="429">
        <f>(AA13+AC13+AE13)/3</f>
        <v>1</v>
      </c>
      <c r="AH13" s="429">
        <v>0</v>
      </c>
      <c r="AI13" s="418">
        <v>1</v>
      </c>
      <c r="AJ13" s="355"/>
      <c r="AK13" s="418">
        <v>1</v>
      </c>
      <c r="AL13" s="355"/>
      <c r="AM13" s="418">
        <v>1</v>
      </c>
      <c r="AN13" s="355"/>
      <c r="AO13" s="429">
        <f>(AI13+AK13+AM13)/3</f>
        <v>1</v>
      </c>
      <c r="AP13" s="429">
        <v>0</v>
      </c>
      <c r="AQ13" s="443">
        <f>(Q13+Y13+AG13+AO13)/4</f>
        <v>1</v>
      </c>
      <c r="AR13" s="359">
        <f>IFERROR(IF(OR(AQ13="",AQ13=0),0,ROUNDDOWN(AVERAGE(L13,N13,P13,T13,V13,X13,AB13,AD13,AF13,AJ13,AL13,AN13),3)),0)</f>
        <v>0</v>
      </c>
      <c r="AS13" s="354">
        <f>IF(AND(AR13&gt;0,AQ13&gt;0),AR13/AQ13,0)</f>
        <v>0</v>
      </c>
    </row>
    <row r="14" spans="2:45" ht="23.25">
      <c r="B14" s="616" t="s">
        <v>23</v>
      </c>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8"/>
      <c r="AS14" s="425">
        <f>AVERAGE(AS13:AS13)</f>
        <v>0</v>
      </c>
    </row>
    <row r="15" spans="2:45" ht="17.25">
      <c r="B15" s="6"/>
      <c r="C15" s="6"/>
      <c r="D15" s="12"/>
      <c r="E15" s="6"/>
      <c r="F15" s="6"/>
      <c r="G15" s="6"/>
      <c r="H15" s="6"/>
      <c r="I15" s="6"/>
      <c r="J15" s="7"/>
    </row>
    <row r="16" spans="2:45" ht="15.75">
      <c r="B16" s="60" t="s">
        <v>4</v>
      </c>
      <c r="C16" s="626"/>
      <c r="D16" s="606"/>
      <c r="E16" s="606"/>
      <c r="F16" s="606"/>
      <c r="G16" s="606"/>
      <c r="H16" s="606"/>
      <c r="I16" s="606"/>
      <c r="J16" s="607"/>
    </row>
    <row r="17" spans="2:10" ht="17.25">
      <c r="B17" s="6"/>
      <c r="C17" s="541"/>
      <c r="D17" s="541"/>
      <c r="E17" s="541"/>
      <c r="F17" s="541"/>
      <c r="G17" s="541"/>
      <c r="H17" s="541"/>
      <c r="I17" s="541"/>
      <c r="J17" s="541"/>
    </row>
    <row r="18" spans="2:10" ht="45.75" customHeight="1">
      <c r="B18" s="61" t="s">
        <v>32</v>
      </c>
      <c r="C18" s="644">
        <v>43812</v>
      </c>
      <c r="D18" s="645"/>
      <c r="E18" s="6"/>
      <c r="F18" s="6"/>
      <c r="G18" s="59" t="s">
        <v>22</v>
      </c>
      <c r="H18" s="610" t="s">
        <v>700</v>
      </c>
      <c r="I18" s="634"/>
      <c r="J18" s="634"/>
    </row>
    <row r="19" spans="2:10" ht="17.25">
      <c r="B19" s="6"/>
      <c r="C19" s="6"/>
      <c r="D19" s="12"/>
      <c r="E19" s="6"/>
      <c r="F19" s="6"/>
      <c r="G19" s="6"/>
      <c r="H19" s="6"/>
      <c r="I19" s="6"/>
      <c r="J19" s="7"/>
    </row>
    <row r="20" spans="2:10" ht="17.25">
      <c r="B20" s="6"/>
      <c r="C20" s="6"/>
      <c r="D20" s="12"/>
      <c r="E20" s="6"/>
      <c r="F20" s="6"/>
      <c r="G20" s="6"/>
      <c r="H20" s="6"/>
      <c r="I20" s="6"/>
      <c r="J20" s="7"/>
    </row>
    <row r="21" spans="2:10" ht="17.25">
      <c r="B21" s="6"/>
      <c r="C21" s="6"/>
      <c r="D21" s="12"/>
      <c r="E21" s="6"/>
      <c r="F21" s="6"/>
      <c r="G21" s="6"/>
      <c r="H21" s="6"/>
      <c r="I21" s="6"/>
      <c r="J21" s="7"/>
    </row>
    <row r="22" spans="2:10" ht="17.25">
      <c r="B22" s="6"/>
      <c r="C22" s="6"/>
      <c r="D22" s="12"/>
      <c r="E22" s="534"/>
      <c r="F22" s="534"/>
      <c r="G22" s="534"/>
      <c r="H22" s="534"/>
      <c r="I22" s="100"/>
      <c r="J22" s="6"/>
    </row>
    <row r="23" spans="2:10" ht="17.25">
      <c r="B23" s="6"/>
      <c r="C23" s="6"/>
      <c r="D23" s="12"/>
      <c r="E23" s="6"/>
      <c r="F23" s="6"/>
      <c r="G23" s="7"/>
      <c r="H23" s="6"/>
      <c r="I23" s="6"/>
      <c r="J23" s="6"/>
    </row>
    <row r="24" spans="2:10" ht="17.25">
      <c r="B24" s="6"/>
      <c r="C24" s="6"/>
      <c r="D24" s="12"/>
      <c r="E24" s="534"/>
      <c r="F24" s="534"/>
      <c r="G24" s="534"/>
      <c r="H24" s="534"/>
      <c r="I24" s="100"/>
      <c r="J24" s="6"/>
    </row>
    <row r="25" spans="2:10" ht="17.25">
      <c r="B25" s="6"/>
      <c r="C25" s="6"/>
      <c r="D25" s="12"/>
      <c r="E25" s="6"/>
      <c r="F25" s="6"/>
      <c r="G25" s="7"/>
      <c r="H25" s="6"/>
      <c r="I25" s="6"/>
      <c r="J25" s="6"/>
    </row>
    <row r="26" spans="2:10" ht="17.25">
      <c r="B26" s="6"/>
      <c r="C26" s="6"/>
      <c r="D26" s="12"/>
      <c r="E26" s="534"/>
      <c r="F26" s="534"/>
      <c r="G26" s="534"/>
      <c r="H26" s="534"/>
      <c r="I26" s="100"/>
      <c r="J26" s="6"/>
    </row>
  </sheetData>
  <sheetProtection algorithmName="SHA-512" hashValue="bQvucfnJJNB3Ez/wnnRetsfsK3mBOsvdx24+nrQ/1Iu3/G8+457Y4Dc7An1NUgDdX3wZm6cpZ42DYe+Kpfdrqw==" saltValue="eRHkkp3N/fxkW7c5YGYcsA==" spinCount="100000" sheet="1" objects="1" scenarios="1"/>
  <mergeCells count="48">
    <mergeCell ref="E22:H22"/>
    <mergeCell ref="E24:H24"/>
    <mergeCell ref="E26:H26"/>
    <mergeCell ref="AM11:AN11"/>
    <mergeCell ref="AO11:AP11"/>
    <mergeCell ref="B14:AR14"/>
    <mergeCell ref="C16:J16"/>
    <mergeCell ref="C17:J17"/>
    <mergeCell ref="C18:D18"/>
    <mergeCell ref="H18:J18"/>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AS26"/>
  <sheetViews>
    <sheetView showGridLines="0" zoomScale="55" zoomScaleNormal="55" workbookViewId="0">
      <selection activeCell="P13" sqref="P13"/>
    </sheetView>
  </sheetViews>
  <sheetFormatPr baseColWidth="10" defaultColWidth="17.28515625" defaultRowHeight="15" customHeight="1"/>
  <cols>
    <col min="1" max="1" width="4.28515625" style="4" customWidth="1"/>
    <col min="2" max="3" width="28.42578125" style="8" customWidth="1"/>
    <col min="4" max="4" width="21.42578125" style="13" customWidth="1"/>
    <col min="5" max="7" width="21.42578125" style="8" customWidth="1"/>
    <col min="8" max="8" width="28.42578125" style="8" customWidth="1"/>
    <col min="9" max="9" width="50" style="8" customWidth="1"/>
    <col min="10" max="10" width="28.42578125" style="10" customWidth="1"/>
    <col min="11" max="42" width="14.28515625" style="4" customWidth="1"/>
    <col min="43" max="43" width="20.140625" style="4" customWidth="1"/>
    <col min="44" max="44" width="17.28515625" style="4" customWidth="1"/>
    <col min="45" max="45" width="1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6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5">
      <c r="B4" s="568"/>
      <c r="C4" s="673"/>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673"/>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581" t="s">
        <v>38</v>
      </c>
      <c r="AS5" s="582"/>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479"/>
      <c r="AS7" s="480"/>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74" t="s">
        <v>35</v>
      </c>
      <c r="C9" s="675" t="s">
        <v>34</v>
      </c>
      <c r="D9" s="675" t="s">
        <v>63</v>
      </c>
      <c r="E9" s="675" t="s">
        <v>66</v>
      </c>
      <c r="F9" s="675" t="s">
        <v>67</v>
      </c>
      <c r="G9" s="675" t="s">
        <v>31</v>
      </c>
      <c r="H9" s="675" t="s">
        <v>25</v>
      </c>
      <c r="I9" s="675" t="s">
        <v>95</v>
      </c>
      <c r="J9" s="675"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76" t="s">
        <v>6</v>
      </c>
      <c r="AR9" s="620" t="s">
        <v>7</v>
      </c>
      <c r="AS9" s="620" t="s">
        <v>24</v>
      </c>
    </row>
    <row r="10" spans="2:45" ht="15.75">
      <c r="B10" s="674"/>
      <c r="C10" s="675"/>
      <c r="D10" s="675"/>
      <c r="E10" s="675"/>
      <c r="F10" s="675"/>
      <c r="G10" s="675"/>
      <c r="H10" s="675"/>
      <c r="I10" s="675"/>
      <c r="J10" s="675"/>
      <c r="K10" s="677" t="s">
        <v>26</v>
      </c>
      <c r="L10" s="677"/>
      <c r="M10" s="677"/>
      <c r="N10" s="677"/>
      <c r="O10" s="677"/>
      <c r="P10" s="677"/>
      <c r="Q10" s="677"/>
      <c r="R10" s="677"/>
      <c r="S10" s="677" t="s">
        <v>27</v>
      </c>
      <c r="T10" s="677"/>
      <c r="U10" s="677"/>
      <c r="V10" s="677"/>
      <c r="W10" s="677"/>
      <c r="X10" s="677"/>
      <c r="Y10" s="677"/>
      <c r="Z10" s="677"/>
      <c r="AA10" s="677" t="s">
        <v>28</v>
      </c>
      <c r="AB10" s="677"/>
      <c r="AC10" s="677"/>
      <c r="AD10" s="677"/>
      <c r="AE10" s="677"/>
      <c r="AF10" s="677"/>
      <c r="AG10" s="677"/>
      <c r="AH10" s="677"/>
      <c r="AI10" s="677" t="s">
        <v>29</v>
      </c>
      <c r="AJ10" s="677"/>
      <c r="AK10" s="677"/>
      <c r="AL10" s="677"/>
      <c r="AM10" s="677"/>
      <c r="AN10" s="677"/>
      <c r="AO10" s="677"/>
      <c r="AP10" s="677"/>
      <c r="AQ10" s="676"/>
      <c r="AR10" s="620"/>
      <c r="AS10" s="620"/>
    </row>
    <row r="11" spans="2:45" ht="15.75">
      <c r="B11" s="674"/>
      <c r="C11" s="675"/>
      <c r="D11" s="675"/>
      <c r="E11" s="675"/>
      <c r="F11" s="675"/>
      <c r="G11" s="675"/>
      <c r="H11" s="675"/>
      <c r="I11" s="675"/>
      <c r="J11" s="675"/>
      <c r="K11" s="677" t="s">
        <v>8</v>
      </c>
      <c r="L11" s="677"/>
      <c r="M11" s="677" t="s">
        <v>9</v>
      </c>
      <c r="N11" s="677"/>
      <c r="O11" s="680" t="s">
        <v>10</v>
      </c>
      <c r="P11" s="681"/>
      <c r="Q11" s="678" t="s">
        <v>11</v>
      </c>
      <c r="R11" s="679"/>
      <c r="S11" s="677" t="s">
        <v>33</v>
      </c>
      <c r="T11" s="677"/>
      <c r="U11" s="677" t="s">
        <v>12</v>
      </c>
      <c r="V11" s="677"/>
      <c r="W11" s="677" t="s">
        <v>13</v>
      </c>
      <c r="X11" s="677"/>
      <c r="Y11" s="678" t="s">
        <v>11</v>
      </c>
      <c r="Z11" s="679"/>
      <c r="AA11" s="677" t="s">
        <v>14</v>
      </c>
      <c r="AB11" s="677"/>
      <c r="AC11" s="677" t="s">
        <v>15</v>
      </c>
      <c r="AD11" s="677"/>
      <c r="AE11" s="677" t="s">
        <v>16</v>
      </c>
      <c r="AF11" s="677"/>
      <c r="AG11" s="678" t="s">
        <v>11</v>
      </c>
      <c r="AH11" s="679"/>
      <c r="AI11" s="677" t="s">
        <v>17</v>
      </c>
      <c r="AJ11" s="677"/>
      <c r="AK11" s="677" t="s">
        <v>18</v>
      </c>
      <c r="AL11" s="677"/>
      <c r="AM11" s="677" t="s">
        <v>19</v>
      </c>
      <c r="AN11" s="677"/>
      <c r="AO11" s="678" t="s">
        <v>30</v>
      </c>
      <c r="AP11" s="679"/>
      <c r="AQ11" s="676"/>
      <c r="AR11" s="620"/>
      <c r="AS11" s="620"/>
    </row>
    <row r="12" spans="2:45" ht="13.5">
      <c r="B12" s="503"/>
      <c r="C12" s="597"/>
      <c r="D12" s="597"/>
      <c r="E12" s="597"/>
      <c r="F12" s="597"/>
      <c r="G12" s="597"/>
      <c r="H12" s="597"/>
      <c r="I12" s="597"/>
      <c r="J12" s="597"/>
      <c r="K12" s="129" t="s">
        <v>20</v>
      </c>
      <c r="L12" s="366" t="s">
        <v>21</v>
      </c>
      <c r="M12" s="129" t="s">
        <v>20</v>
      </c>
      <c r="N12" s="366" t="s">
        <v>21</v>
      </c>
      <c r="O12" s="129" t="s">
        <v>20</v>
      </c>
      <c r="P12" s="366"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676"/>
      <c r="AR12" s="620"/>
      <c r="AS12" s="620"/>
    </row>
    <row r="13" spans="2:45" ht="203.25" customHeight="1">
      <c r="B13" s="463" t="s">
        <v>302</v>
      </c>
      <c r="C13" s="319" t="s">
        <v>446</v>
      </c>
      <c r="D13" s="320">
        <v>0.95</v>
      </c>
      <c r="E13" s="320" t="s">
        <v>303</v>
      </c>
      <c r="F13" s="384" t="s">
        <v>304</v>
      </c>
      <c r="G13" s="325">
        <v>1</v>
      </c>
      <c r="H13" s="321" t="s">
        <v>305</v>
      </c>
      <c r="I13" s="322" t="s">
        <v>306</v>
      </c>
      <c r="J13" s="323" t="s">
        <v>565</v>
      </c>
      <c r="K13" s="413">
        <v>0.2</v>
      </c>
      <c r="L13" s="444"/>
      <c r="M13" s="413">
        <v>0.3</v>
      </c>
      <c r="N13" s="444"/>
      <c r="O13" s="413">
        <v>0.4</v>
      </c>
      <c r="P13" s="444"/>
      <c r="Q13" s="347">
        <v>0.4</v>
      </c>
      <c r="R13" s="347">
        <f>P13</f>
        <v>0</v>
      </c>
      <c r="S13" s="413">
        <v>0.43</v>
      </c>
      <c r="T13" s="346"/>
      <c r="U13" s="413">
        <v>0.46</v>
      </c>
      <c r="V13" s="346"/>
      <c r="W13" s="413">
        <v>0.5</v>
      </c>
      <c r="X13" s="346"/>
      <c r="Y13" s="347">
        <v>0.5</v>
      </c>
      <c r="Z13" s="239">
        <f>X13</f>
        <v>0</v>
      </c>
      <c r="AA13" s="413">
        <v>0.65</v>
      </c>
      <c r="AB13" s="346"/>
      <c r="AC13" s="413">
        <v>0.75</v>
      </c>
      <c r="AD13" s="346"/>
      <c r="AE13" s="420">
        <v>0.85</v>
      </c>
      <c r="AF13" s="367"/>
      <c r="AG13" s="239">
        <f>AE13</f>
        <v>0.85</v>
      </c>
      <c r="AH13" s="239">
        <f>AF13</f>
        <v>0</v>
      </c>
      <c r="AI13" s="413">
        <v>0.87</v>
      </c>
      <c r="AJ13" s="346"/>
      <c r="AK13" s="413">
        <v>0.9</v>
      </c>
      <c r="AL13" s="346"/>
      <c r="AM13" s="413">
        <v>0.95</v>
      </c>
      <c r="AN13" s="346"/>
      <c r="AO13" s="347">
        <f>+AM13</f>
        <v>0.95</v>
      </c>
      <c r="AP13" s="239">
        <f>AN13</f>
        <v>0</v>
      </c>
      <c r="AQ13" s="347">
        <f>+AO13</f>
        <v>0.95</v>
      </c>
      <c r="AR13" s="239">
        <f>R13</f>
        <v>0</v>
      </c>
      <c r="AS13" s="347">
        <f>IF(AND(AR13&gt;0,AQ13&gt;0),AR13/AQ13,0)</f>
        <v>0</v>
      </c>
    </row>
    <row r="14" spans="2:45" ht="23.25">
      <c r="B14" s="682" t="s">
        <v>23</v>
      </c>
      <c r="C14" s="683"/>
      <c r="D14" s="683"/>
      <c r="E14" s="683"/>
      <c r="F14" s="683"/>
      <c r="G14" s="683"/>
      <c r="H14" s="683"/>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c r="AF14" s="683"/>
      <c r="AG14" s="683"/>
      <c r="AH14" s="683"/>
      <c r="AI14" s="683"/>
      <c r="AJ14" s="683"/>
      <c r="AK14" s="683"/>
      <c r="AL14" s="683"/>
      <c r="AM14" s="683"/>
      <c r="AN14" s="683"/>
      <c r="AO14" s="683"/>
      <c r="AP14" s="683"/>
      <c r="AQ14" s="683"/>
      <c r="AR14" s="684"/>
      <c r="AS14" s="425">
        <f>AVERAGE(AS13:AS13)</f>
        <v>0</v>
      </c>
    </row>
    <row r="15" spans="2:45" ht="17.25">
      <c r="B15" s="6"/>
      <c r="C15" s="6"/>
      <c r="D15" s="12"/>
      <c r="E15" s="6"/>
      <c r="F15" s="6"/>
      <c r="G15" s="6"/>
      <c r="H15" s="6"/>
      <c r="I15" s="6"/>
      <c r="J15" s="7"/>
    </row>
    <row r="16" spans="2:45" ht="15.75">
      <c r="B16" s="142" t="s">
        <v>4</v>
      </c>
      <c r="C16" s="685"/>
      <c r="D16" s="686"/>
      <c r="E16" s="686"/>
      <c r="F16" s="686"/>
      <c r="G16" s="686"/>
      <c r="H16" s="686"/>
      <c r="I16" s="686"/>
      <c r="J16" s="687"/>
    </row>
    <row r="17" spans="2:10" ht="17.25">
      <c r="B17" s="6"/>
      <c r="C17" s="541"/>
      <c r="D17" s="541"/>
      <c r="E17" s="541"/>
      <c r="F17" s="541"/>
      <c r="G17" s="541"/>
      <c r="H17" s="541"/>
      <c r="I17" s="541"/>
      <c r="J17" s="541"/>
    </row>
    <row r="18" spans="2:10" ht="31.5">
      <c r="B18" s="143" t="s">
        <v>32</v>
      </c>
      <c r="C18" s="530" t="s">
        <v>569</v>
      </c>
      <c r="D18" s="531"/>
      <c r="E18" s="6"/>
      <c r="F18" s="6"/>
      <c r="G18" s="144" t="s">
        <v>22</v>
      </c>
      <c r="H18" s="688" t="s">
        <v>419</v>
      </c>
      <c r="I18" s="689"/>
      <c r="J18" s="689"/>
    </row>
    <row r="19" spans="2:10" ht="17.25">
      <c r="B19" s="6"/>
      <c r="C19" s="6"/>
      <c r="D19" s="12"/>
      <c r="E19" s="6"/>
      <c r="F19" s="6"/>
      <c r="G19" s="6"/>
      <c r="H19" s="6"/>
      <c r="I19" s="6"/>
      <c r="J19" s="7"/>
    </row>
    <row r="20" spans="2:10" ht="17.25">
      <c r="B20" s="6"/>
      <c r="C20" s="6"/>
      <c r="D20" s="12"/>
      <c r="E20" s="6"/>
      <c r="F20" s="6"/>
      <c r="G20" s="6"/>
      <c r="H20" s="6"/>
      <c r="I20" s="6"/>
      <c r="J20" s="7"/>
    </row>
    <row r="21" spans="2:10" ht="17.25">
      <c r="B21" s="6"/>
      <c r="C21" s="6"/>
      <c r="D21" s="12"/>
      <c r="E21" s="6"/>
      <c r="F21" s="6"/>
      <c r="G21" s="6"/>
      <c r="H21" s="6"/>
      <c r="I21" s="6"/>
      <c r="J21" s="7"/>
    </row>
    <row r="22" spans="2:10" ht="17.25">
      <c r="B22" s="6"/>
      <c r="C22" s="6"/>
      <c r="D22" s="12"/>
      <c r="E22" s="534"/>
      <c r="F22" s="534"/>
      <c r="G22" s="534"/>
      <c r="H22" s="534"/>
      <c r="I22" s="100"/>
      <c r="J22" s="6"/>
    </row>
    <row r="23" spans="2:10" ht="17.25">
      <c r="B23" s="6"/>
      <c r="C23" s="6"/>
      <c r="D23" s="12"/>
      <c r="E23" s="6"/>
      <c r="F23" s="6"/>
      <c r="G23" s="7"/>
      <c r="H23" s="6"/>
      <c r="I23" s="6"/>
      <c r="J23" s="6"/>
    </row>
    <row r="24" spans="2:10" ht="17.25">
      <c r="B24" s="6"/>
      <c r="C24" s="6"/>
      <c r="D24" s="12"/>
      <c r="E24" s="534"/>
      <c r="F24" s="534"/>
      <c r="G24" s="534"/>
      <c r="H24" s="534"/>
      <c r="I24" s="100"/>
      <c r="J24" s="6"/>
    </row>
    <row r="25" spans="2:10" ht="17.25">
      <c r="B25" s="6"/>
      <c r="C25" s="6"/>
      <c r="D25" s="12"/>
      <c r="E25" s="6"/>
      <c r="F25" s="6"/>
      <c r="G25" s="7"/>
      <c r="H25" s="6"/>
      <c r="I25" s="6"/>
      <c r="J25" s="6"/>
    </row>
    <row r="26" spans="2:10" ht="17.25">
      <c r="B26" s="6"/>
      <c r="C26" s="6"/>
      <c r="D26" s="12"/>
      <c r="E26" s="534"/>
      <c r="F26" s="534"/>
      <c r="G26" s="534"/>
      <c r="H26" s="534"/>
      <c r="I26" s="100"/>
      <c r="J26" s="6"/>
    </row>
  </sheetData>
  <sheetProtection algorithmName="SHA-512" hashValue="1PwPb+zbSwo2W1N5m3STY9wSxea48TPRzr1VQvMRdlMJyLqgrffxfTdawauVwxTqt3+aedLgmRZS9PrE3XsuRA==" saltValue="NyXxhjzgz79mNp1cC4vU9Q==" spinCount="100000" sheet="1" objects="1" scenarios="1"/>
  <mergeCells count="48">
    <mergeCell ref="E22:H22"/>
    <mergeCell ref="E24:H24"/>
    <mergeCell ref="E26:H26"/>
    <mergeCell ref="AM11:AN11"/>
    <mergeCell ref="W11:X11"/>
    <mergeCell ref="Y11:Z11"/>
    <mergeCell ref="B14:AR14"/>
    <mergeCell ref="C16:J16"/>
    <mergeCell ref="C17:J17"/>
    <mergeCell ref="C18:D18"/>
    <mergeCell ref="H18:J18"/>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AS30"/>
  <sheetViews>
    <sheetView showGridLines="0" zoomScale="55" zoomScaleNormal="55" workbookViewId="0">
      <selection activeCell="N15" sqref="N15"/>
    </sheetView>
  </sheetViews>
  <sheetFormatPr baseColWidth="10" defaultColWidth="17.28515625" defaultRowHeight="15" customHeight="1"/>
  <cols>
    <col min="1" max="1" width="4.28515625" style="4" customWidth="1"/>
    <col min="2" max="2" width="35" style="8" customWidth="1"/>
    <col min="3" max="3" width="26.85546875" style="8" customWidth="1"/>
    <col min="4" max="4" width="18.7109375" style="13" customWidth="1"/>
    <col min="5" max="5" width="30.28515625" style="8" customWidth="1"/>
    <col min="6" max="6" width="33.140625" style="8" customWidth="1"/>
    <col min="7" max="7" width="21.42578125" style="8" customWidth="1"/>
    <col min="8" max="8" width="33.7109375" style="8" customWidth="1"/>
    <col min="9" max="9" width="54.28515625" style="8" customWidth="1"/>
    <col min="10" max="10" width="28.5703125" style="10" customWidth="1"/>
    <col min="11" max="42" width="16.140625" style="4" customWidth="1"/>
    <col min="43" max="45" width="19.4257812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145" t="s">
        <v>36</v>
      </c>
      <c r="AS3" s="146" t="s">
        <v>37</v>
      </c>
    </row>
    <row r="4" spans="2:45">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581" t="s">
        <v>38</v>
      </c>
      <c r="AS5" s="582"/>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608"/>
      <c r="AS7" s="60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5.75">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5.75">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13.5">
      <c r="B12" s="503"/>
      <c r="C12" s="597"/>
      <c r="D12" s="597"/>
      <c r="E12" s="597"/>
      <c r="F12" s="597"/>
      <c r="G12" s="597"/>
      <c r="H12" s="597"/>
      <c r="I12" s="597"/>
      <c r="J12" s="597"/>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619"/>
      <c r="AR12" s="620"/>
      <c r="AS12" s="620"/>
    </row>
    <row r="13" spans="2:45" ht="227.25" customHeight="1">
      <c r="B13" s="690" t="s">
        <v>324</v>
      </c>
      <c r="C13" s="448" t="s">
        <v>447</v>
      </c>
      <c r="D13" s="449">
        <v>0.7</v>
      </c>
      <c r="E13" s="450" t="s">
        <v>307</v>
      </c>
      <c r="F13" s="451" t="s">
        <v>308</v>
      </c>
      <c r="G13" s="452" t="s">
        <v>585</v>
      </c>
      <c r="H13" s="453" t="s">
        <v>309</v>
      </c>
      <c r="I13" s="454" t="s">
        <v>310</v>
      </c>
      <c r="J13" s="455" t="s">
        <v>563</v>
      </c>
      <c r="K13" s="413">
        <v>0.7</v>
      </c>
      <c r="L13" s="238"/>
      <c r="M13" s="413">
        <v>0.7</v>
      </c>
      <c r="N13" s="238"/>
      <c r="O13" s="413">
        <v>0.7</v>
      </c>
      <c r="P13" s="238"/>
      <c r="Q13" s="350">
        <f>(K13+M13+O13)/3</f>
        <v>0.69999999999999984</v>
      </c>
      <c r="R13" s="358">
        <f>IFERROR(IF(OR(AQ13="",AQ13=0),0,ROUNDDOWN(AVERAGE(L13,N13,P13),3)),0)</f>
        <v>0</v>
      </c>
      <c r="S13" s="413">
        <v>0.7</v>
      </c>
      <c r="T13" s="346"/>
      <c r="U13" s="413">
        <v>0.7</v>
      </c>
      <c r="V13" s="346"/>
      <c r="W13" s="413">
        <v>0.7</v>
      </c>
      <c r="X13" s="346"/>
      <c r="Y13" s="350">
        <f>(S13+U13+W13)/3</f>
        <v>0.69999999999999984</v>
      </c>
      <c r="Z13" s="350">
        <v>0</v>
      </c>
      <c r="AA13" s="413">
        <v>0.7</v>
      </c>
      <c r="AB13" s="346"/>
      <c r="AC13" s="413">
        <v>0.7</v>
      </c>
      <c r="AD13" s="346"/>
      <c r="AE13" s="413">
        <v>0.7</v>
      </c>
      <c r="AF13" s="346"/>
      <c r="AG13" s="350">
        <f>(AA13+AC13+AE13)/3</f>
        <v>0.69999999999999984</v>
      </c>
      <c r="AH13" s="350">
        <v>0</v>
      </c>
      <c r="AI13" s="413">
        <v>0.7</v>
      </c>
      <c r="AJ13" s="346"/>
      <c r="AK13" s="413">
        <v>0.7</v>
      </c>
      <c r="AL13" s="346"/>
      <c r="AM13" s="413">
        <v>0.7</v>
      </c>
      <c r="AN13" s="346"/>
      <c r="AO13" s="350">
        <f>(AI13+AK13+AM13)/3</f>
        <v>0.69999999999999984</v>
      </c>
      <c r="AP13" s="350">
        <v>0</v>
      </c>
      <c r="AQ13" s="445">
        <f>(Q13+Y13+AG13+AO13)/4</f>
        <v>0.69999999999999984</v>
      </c>
      <c r="AR13" s="359">
        <f>IFERROR(IF(OR(AQ13="",AQ13=0),0,ROUNDDOWN(AVERAGE(L13,N13,P13,T13,V13,X13,AB13,AD13,AF13,AJ13,AL13,AN13),3)),0)</f>
        <v>0</v>
      </c>
      <c r="AS13" s="347">
        <f>IF(AND(AR13&gt;0,AQ13&gt;0),AR13/AQ13,0)</f>
        <v>0</v>
      </c>
    </row>
    <row r="14" spans="2:45" ht="240" customHeight="1">
      <c r="B14" s="624"/>
      <c r="C14" s="456" t="s">
        <v>511</v>
      </c>
      <c r="D14" s="457" t="s">
        <v>311</v>
      </c>
      <c r="E14" s="458" t="s">
        <v>312</v>
      </c>
      <c r="F14" s="459" t="s">
        <v>586</v>
      </c>
      <c r="G14" s="460" t="s">
        <v>587</v>
      </c>
      <c r="H14" s="461" t="s">
        <v>313</v>
      </c>
      <c r="I14" s="461" t="s">
        <v>314</v>
      </c>
      <c r="J14" s="455" t="s">
        <v>563</v>
      </c>
      <c r="K14" s="227">
        <v>1</v>
      </c>
      <c r="L14" s="227"/>
      <c r="M14" s="227">
        <v>2</v>
      </c>
      <c r="N14" s="227"/>
      <c r="O14" s="227">
        <v>2</v>
      </c>
      <c r="P14" s="227"/>
      <c r="Q14" s="229">
        <f t="shared" ref="Q14:R17" si="0">K14+M14+O14</f>
        <v>5</v>
      </c>
      <c r="R14" s="229">
        <f t="shared" si="0"/>
        <v>0</v>
      </c>
      <c r="S14" s="227">
        <v>3</v>
      </c>
      <c r="T14" s="134"/>
      <c r="U14" s="227">
        <v>3</v>
      </c>
      <c r="V14" s="134"/>
      <c r="W14" s="227">
        <v>3</v>
      </c>
      <c r="X14" s="134"/>
      <c r="Y14" s="229">
        <f t="shared" ref="Y14:Z17" si="1">S14+U14+W14</f>
        <v>9</v>
      </c>
      <c r="Z14" s="229">
        <f t="shared" si="1"/>
        <v>0</v>
      </c>
      <c r="AA14" s="227">
        <v>3</v>
      </c>
      <c r="AB14" s="134"/>
      <c r="AC14" s="227">
        <v>3</v>
      </c>
      <c r="AD14" s="134"/>
      <c r="AE14" s="227">
        <v>3</v>
      </c>
      <c r="AF14" s="134"/>
      <c r="AG14" s="229">
        <f t="shared" ref="AG14:AH17" si="2">AA14+AC14+AE14</f>
        <v>9</v>
      </c>
      <c r="AH14" s="229">
        <f t="shared" si="2"/>
        <v>0</v>
      </c>
      <c r="AI14" s="227">
        <v>3</v>
      </c>
      <c r="AJ14" s="134"/>
      <c r="AK14" s="227">
        <v>3</v>
      </c>
      <c r="AL14" s="134"/>
      <c r="AM14" s="227">
        <v>1</v>
      </c>
      <c r="AN14" s="134"/>
      <c r="AO14" s="229">
        <f t="shared" ref="AO14:AP17" si="3">AI14+AK14+AM14</f>
        <v>7</v>
      </c>
      <c r="AP14" s="229">
        <f t="shared" si="3"/>
        <v>0</v>
      </c>
      <c r="AQ14" s="277">
        <f t="shared" ref="AQ14:AR17" si="4">Q14+Y14+AG14+AO14</f>
        <v>30</v>
      </c>
      <c r="AR14" s="278">
        <f t="shared" si="4"/>
        <v>0</v>
      </c>
      <c r="AS14" s="347">
        <f>IF(AND(AR14&gt;0,AQ14&gt;0),AR14/AQ14,0)</f>
        <v>0</v>
      </c>
    </row>
    <row r="15" spans="2:45" ht="226.5" customHeight="1">
      <c r="B15" s="624"/>
      <c r="C15" s="456" t="s">
        <v>512</v>
      </c>
      <c r="D15" s="457" t="s">
        <v>311</v>
      </c>
      <c r="E15" s="458" t="s">
        <v>315</v>
      </c>
      <c r="F15" s="459" t="s">
        <v>316</v>
      </c>
      <c r="G15" s="460" t="s">
        <v>317</v>
      </c>
      <c r="H15" s="461" t="s">
        <v>318</v>
      </c>
      <c r="I15" s="461" t="s">
        <v>513</v>
      </c>
      <c r="J15" s="455" t="s">
        <v>563</v>
      </c>
      <c r="K15" s="227">
        <v>1</v>
      </c>
      <c r="L15" s="227"/>
      <c r="M15" s="227">
        <v>2</v>
      </c>
      <c r="N15" s="227"/>
      <c r="O15" s="227">
        <v>2</v>
      </c>
      <c r="P15" s="227"/>
      <c r="Q15" s="229">
        <f t="shared" si="0"/>
        <v>5</v>
      </c>
      <c r="R15" s="229">
        <f t="shared" si="0"/>
        <v>0</v>
      </c>
      <c r="S15" s="227">
        <v>3</v>
      </c>
      <c r="T15" s="134"/>
      <c r="U15" s="227">
        <v>3</v>
      </c>
      <c r="V15" s="134"/>
      <c r="W15" s="227">
        <v>3</v>
      </c>
      <c r="X15" s="134"/>
      <c r="Y15" s="229">
        <f t="shared" si="1"/>
        <v>9</v>
      </c>
      <c r="Z15" s="229">
        <f t="shared" si="1"/>
        <v>0</v>
      </c>
      <c r="AA15" s="227">
        <v>3</v>
      </c>
      <c r="AB15" s="134"/>
      <c r="AC15" s="227">
        <v>3</v>
      </c>
      <c r="AD15" s="134"/>
      <c r="AE15" s="227">
        <v>3</v>
      </c>
      <c r="AF15" s="134"/>
      <c r="AG15" s="229">
        <f t="shared" si="2"/>
        <v>9</v>
      </c>
      <c r="AH15" s="229">
        <f t="shared" si="2"/>
        <v>0</v>
      </c>
      <c r="AI15" s="227">
        <v>3</v>
      </c>
      <c r="AJ15" s="134"/>
      <c r="AK15" s="227">
        <v>3</v>
      </c>
      <c r="AL15" s="134"/>
      <c r="AM15" s="227">
        <v>1</v>
      </c>
      <c r="AN15" s="134"/>
      <c r="AO15" s="229">
        <f t="shared" si="3"/>
        <v>7</v>
      </c>
      <c r="AP15" s="229">
        <f t="shared" si="3"/>
        <v>0</v>
      </c>
      <c r="AQ15" s="277">
        <f t="shared" si="4"/>
        <v>30</v>
      </c>
      <c r="AR15" s="278">
        <f t="shared" si="4"/>
        <v>0</v>
      </c>
      <c r="AS15" s="347">
        <f>IF(AND(AR15&gt;0,AQ15&gt;0),AR15/AQ15,0)</f>
        <v>0</v>
      </c>
    </row>
    <row r="16" spans="2:45" ht="342">
      <c r="B16" s="691"/>
      <c r="C16" s="456" t="s">
        <v>448</v>
      </c>
      <c r="D16" s="449" t="s">
        <v>319</v>
      </c>
      <c r="E16" s="450" t="s">
        <v>320</v>
      </c>
      <c r="F16" s="451" t="s">
        <v>321</v>
      </c>
      <c r="G16" s="462">
        <v>0.13</v>
      </c>
      <c r="H16" s="453" t="s">
        <v>323</v>
      </c>
      <c r="I16" s="454" t="s">
        <v>514</v>
      </c>
      <c r="J16" s="455" t="s">
        <v>563</v>
      </c>
      <c r="K16" s="413">
        <v>0.1</v>
      </c>
      <c r="L16" s="413"/>
      <c r="M16" s="413">
        <v>0.1</v>
      </c>
      <c r="N16" s="413"/>
      <c r="O16" s="413">
        <v>0.1</v>
      </c>
      <c r="P16" s="413"/>
      <c r="Q16" s="350">
        <f>(K16+M16+O16)/3</f>
        <v>0.10000000000000002</v>
      </c>
      <c r="R16" s="358">
        <f>IFERROR(IF(OR(AQ16="",AQ16=0),0,ROUNDDOWN(AVERAGE(L16,N16,P16),3)),0)</f>
        <v>0</v>
      </c>
      <c r="S16" s="413">
        <v>0.1</v>
      </c>
      <c r="T16" s="351"/>
      <c r="U16" s="413">
        <v>0.1</v>
      </c>
      <c r="V16" s="351"/>
      <c r="W16" s="413">
        <v>0.1</v>
      </c>
      <c r="X16" s="351"/>
      <c r="Y16" s="350">
        <f>(S16+U16+W16)/3</f>
        <v>0.10000000000000002</v>
      </c>
      <c r="Z16" s="350">
        <v>0</v>
      </c>
      <c r="AA16" s="413">
        <v>0.1</v>
      </c>
      <c r="AB16" s="351"/>
      <c r="AC16" s="413">
        <v>0.1</v>
      </c>
      <c r="AD16" s="351"/>
      <c r="AE16" s="413">
        <v>0.1</v>
      </c>
      <c r="AF16" s="351"/>
      <c r="AG16" s="350">
        <f>(AA16+AC16+AE16)/3</f>
        <v>0.10000000000000002</v>
      </c>
      <c r="AH16" s="350">
        <v>0</v>
      </c>
      <c r="AI16" s="413">
        <v>0.1</v>
      </c>
      <c r="AJ16" s="351"/>
      <c r="AK16" s="413">
        <v>0.1</v>
      </c>
      <c r="AL16" s="351"/>
      <c r="AM16" s="413">
        <v>0.1</v>
      </c>
      <c r="AN16" s="351"/>
      <c r="AO16" s="350">
        <f>(AI16+AK16+AM16)/3</f>
        <v>0.10000000000000002</v>
      </c>
      <c r="AP16" s="350">
        <v>0</v>
      </c>
      <c r="AQ16" s="445">
        <f>(Q16+Y16+AG16+AO16)/4</f>
        <v>0.10000000000000002</v>
      </c>
      <c r="AR16" s="359">
        <f>IFERROR(IF(OR(AQ16="",AQ16=0),0,ROUNDDOWN(AVERAGE(L16,N16,P16,T16,V16,X16,AB16,AD16,AF16,AJ16,AL16,AN16),3)),0)</f>
        <v>0</v>
      </c>
      <c r="AS16" s="347">
        <f>IF(AND(AR16&gt;0,AQ16&gt;0),AQ16/AR16,0)</f>
        <v>0</v>
      </c>
    </row>
    <row r="17" spans="2:45" ht="23.25" hidden="1">
      <c r="B17" s="91"/>
      <c r="C17" s="91"/>
      <c r="D17" s="79"/>
      <c r="E17" s="133"/>
      <c r="F17" s="93"/>
      <c r="G17" s="102"/>
      <c r="H17" s="103"/>
      <c r="I17" s="104"/>
      <c r="J17" s="105"/>
      <c r="K17" s="134">
        <v>0</v>
      </c>
      <c r="L17" s="134">
        <v>0</v>
      </c>
      <c r="M17" s="134">
        <v>0</v>
      </c>
      <c r="N17" s="134">
        <v>0</v>
      </c>
      <c r="O17" s="134">
        <v>0</v>
      </c>
      <c r="P17" s="134">
        <v>0</v>
      </c>
      <c r="Q17" s="139">
        <f t="shared" si="0"/>
        <v>0</v>
      </c>
      <c r="R17" s="139">
        <f t="shared" si="0"/>
        <v>0</v>
      </c>
      <c r="S17" s="134">
        <v>0</v>
      </c>
      <c r="T17" s="134">
        <v>0</v>
      </c>
      <c r="U17" s="134">
        <v>0</v>
      </c>
      <c r="V17" s="134">
        <v>0</v>
      </c>
      <c r="W17" s="134">
        <v>0</v>
      </c>
      <c r="X17" s="134">
        <v>0</v>
      </c>
      <c r="Y17" s="139">
        <f t="shared" si="1"/>
        <v>0</v>
      </c>
      <c r="Z17" s="139">
        <f t="shared" si="1"/>
        <v>0</v>
      </c>
      <c r="AA17" s="134">
        <v>0</v>
      </c>
      <c r="AB17" s="134">
        <v>0</v>
      </c>
      <c r="AC17" s="134">
        <v>0</v>
      </c>
      <c r="AD17" s="134">
        <v>0</v>
      </c>
      <c r="AE17" s="136">
        <v>0</v>
      </c>
      <c r="AF17" s="136">
        <v>0</v>
      </c>
      <c r="AG17" s="139">
        <f t="shared" si="2"/>
        <v>0</v>
      </c>
      <c r="AH17" s="139">
        <f t="shared" si="2"/>
        <v>0</v>
      </c>
      <c r="AI17" s="134">
        <v>0</v>
      </c>
      <c r="AJ17" s="134">
        <v>0</v>
      </c>
      <c r="AK17" s="134">
        <v>0</v>
      </c>
      <c r="AL17" s="134">
        <v>0</v>
      </c>
      <c r="AM17" s="134">
        <v>0</v>
      </c>
      <c r="AN17" s="134">
        <v>0</v>
      </c>
      <c r="AO17" s="139">
        <f t="shared" si="3"/>
        <v>0</v>
      </c>
      <c r="AP17" s="139">
        <f t="shared" si="3"/>
        <v>0</v>
      </c>
      <c r="AQ17" s="140">
        <f t="shared" si="4"/>
        <v>0</v>
      </c>
      <c r="AR17" s="141">
        <f t="shared" si="4"/>
        <v>0</v>
      </c>
      <c r="AS17" s="138">
        <f>IF(AND(AR17&gt;0,AQ17&gt;0),AR17/AQ17,0)</f>
        <v>0</v>
      </c>
    </row>
    <row r="18" spans="2:45" ht="23.25">
      <c r="B18" s="616" t="s">
        <v>23</v>
      </c>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8"/>
      <c r="AS18" s="425">
        <f>AVERAGE(AS13:AS17)</f>
        <v>0</v>
      </c>
    </row>
    <row r="19" spans="2:45" ht="17.25">
      <c r="B19" s="6"/>
      <c r="C19" s="6"/>
      <c r="D19" s="12"/>
      <c r="E19" s="6"/>
      <c r="F19" s="6"/>
      <c r="G19" s="6"/>
      <c r="H19" s="6"/>
      <c r="I19" s="6"/>
      <c r="J19" s="7"/>
    </row>
    <row r="20" spans="2:45" ht="15.75">
      <c r="B20" s="60" t="s">
        <v>4</v>
      </c>
      <c r="C20" s="626"/>
      <c r="D20" s="606"/>
      <c r="E20" s="606"/>
      <c r="F20" s="606"/>
      <c r="G20" s="606"/>
      <c r="H20" s="606"/>
      <c r="I20" s="606"/>
      <c r="J20" s="607"/>
    </row>
    <row r="21" spans="2:45" ht="17.25">
      <c r="B21" s="6"/>
      <c r="C21" s="541"/>
      <c r="D21" s="541"/>
      <c r="E21" s="541"/>
      <c r="F21" s="541"/>
      <c r="G21" s="541"/>
      <c r="H21" s="541"/>
      <c r="I21" s="541"/>
      <c r="J21" s="541"/>
    </row>
    <row r="22" spans="2:45" ht="36" customHeight="1">
      <c r="B22" s="61" t="s">
        <v>32</v>
      </c>
      <c r="C22" s="612">
        <v>43812</v>
      </c>
      <c r="D22" s="531"/>
      <c r="E22" s="6"/>
      <c r="F22" s="6"/>
      <c r="G22" s="59" t="s">
        <v>22</v>
      </c>
      <c r="H22" s="672" t="s">
        <v>293</v>
      </c>
      <c r="I22" s="634"/>
      <c r="J22" s="634"/>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34"/>
      <c r="F26" s="534"/>
      <c r="G26" s="534"/>
      <c r="H26" s="534"/>
      <c r="I26" s="100"/>
      <c r="J26" s="6"/>
    </row>
    <row r="27" spans="2:45" ht="17.25">
      <c r="B27" s="6"/>
      <c r="C27" s="6"/>
      <c r="D27" s="12"/>
      <c r="E27" s="6"/>
      <c r="F27" s="6"/>
      <c r="G27" s="7"/>
      <c r="H27" s="6"/>
      <c r="I27" s="6"/>
      <c r="J27" s="6"/>
    </row>
    <row r="28" spans="2:45" ht="17.25">
      <c r="B28" s="6"/>
      <c r="C28" s="6"/>
      <c r="D28" s="12"/>
      <c r="E28" s="534"/>
      <c r="F28" s="534"/>
      <c r="G28" s="534"/>
      <c r="H28" s="534"/>
      <c r="I28" s="100"/>
      <c r="J28" s="6"/>
    </row>
    <row r="29" spans="2:45" ht="17.25">
      <c r="B29" s="6"/>
      <c r="C29" s="6"/>
      <c r="D29" s="12"/>
      <c r="E29" s="6"/>
      <c r="F29" s="6"/>
      <c r="G29" s="7"/>
      <c r="H29" s="6"/>
      <c r="I29" s="6"/>
      <c r="J29" s="6"/>
    </row>
    <row r="30" spans="2:45" ht="17.25">
      <c r="B30" s="6"/>
      <c r="C30" s="6"/>
      <c r="D30" s="12"/>
      <c r="E30" s="534"/>
      <c r="F30" s="534"/>
      <c r="G30" s="534"/>
      <c r="H30" s="534"/>
      <c r="I30" s="100"/>
      <c r="J30" s="6"/>
    </row>
  </sheetData>
  <sheetProtection algorithmName="SHA-512" hashValue="XQcp9ciM+6HvkXZKAM/4tktxDHDvnwX6uSMzLVeSfAML5Rn4qKNYT0rUgXg9AKRbb+DeVgCfsffAhbypSpTrPg==" saltValue="qTn+vtsCc1RMGMThLjrYVQ==" spinCount="100000" sheet="1" objects="1" scenarios="1"/>
  <mergeCells count="49">
    <mergeCell ref="E26:H26"/>
    <mergeCell ref="E28:H28"/>
    <mergeCell ref="E30:H30"/>
    <mergeCell ref="B13:B16"/>
    <mergeCell ref="AM11:AN11"/>
    <mergeCell ref="W11:X11"/>
    <mergeCell ref="Y11:Z11"/>
    <mergeCell ref="B18:AR18"/>
    <mergeCell ref="C20:J20"/>
    <mergeCell ref="C21:J21"/>
    <mergeCell ref="C22:D22"/>
    <mergeCell ref="H22:J22"/>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AS30"/>
  <sheetViews>
    <sheetView showGridLines="0" topLeftCell="V1" zoomScale="55" zoomScaleNormal="55" workbookViewId="0">
      <selection activeCell="H15" sqref="H15"/>
    </sheetView>
  </sheetViews>
  <sheetFormatPr baseColWidth="10" defaultColWidth="17.28515625" defaultRowHeight="15" customHeight="1"/>
  <cols>
    <col min="1" max="1" width="4.28515625" style="4" customWidth="1"/>
    <col min="2" max="2" width="46.42578125" style="8" customWidth="1"/>
    <col min="3" max="3" width="40.7109375" style="8" customWidth="1"/>
    <col min="4" max="4" width="21.42578125" style="13" customWidth="1"/>
    <col min="5" max="5" width="24.28515625" style="8" customWidth="1"/>
    <col min="6" max="6" width="30.5703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4.85546875" style="4" customWidth="1"/>
    <col min="44" max="45" width="15" style="4" customWidth="1"/>
    <col min="46" max="16384" width="17.28515625" style="4"/>
  </cols>
  <sheetData>
    <row r="1" spans="2:45" ht="18" thickBot="1"/>
    <row r="2" spans="2:45" ht="15.75">
      <c r="B2" s="567"/>
      <c r="C2" s="696" t="s">
        <v>59</v>
      </c>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8"/>
      <c r="AR2" s="579" t="s">
        <v>39</v>
      </c>
      <c r="AS2" s="580"/>
    </row>
    <row r="3" spans="2:45" ht="15.75">
      <c r="B3" s="568"/>
      <c r="C3" s="699"/>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1"/>
      <c r="AR3" s="145" t="s">
        <v>36</v>
      </c>
      <c r="AS3" s="146" t="s">
        <v>37</v>
      </c>
    </row>
    <row r="4" spans="2:45">
      <c r="B4" s="568"/>
      <c r="C4" s="699"/>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1"/>
      <c r="AR4" s="26">
        <v>3</v>
      </c>
      <c r="AS4" s="27" t="s">
        <v>102</v>
      </c>
    </row>
    <row r="5" spans="2:45" ht="15.75">
      <c r="B5" s="568"/>
      <c r="C5" s="699"/>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0"/>
      <c r="AJ5" s="700"/>
      <c r="AK5" s="700"/>
      <c r="AL5" s="700"/>
      <c r="AM5" s="700"/>
      <c r="AN5" s="700"/>
      <c r="AO5" s="700"/>
      <c r="AP5" s="700"/>
      <c r="AQ5" s="701"/>
      <c r="AR5" s="581" t="s">
        <v>38</v>
      </c>
      <c r="AS5" s="582"/>
    </row>
    <row r="6" spans="2:45" ht="15.75" thickBot="1">
      <c r="B6" s="569"/>
      <c r="C6" s="702"/>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c r="AH6" s="703"/>
      <c r="AI6" s="703"/>
      <c r="AJ6" s="703"/>
      <c r="AK6" s="703"/>
      <c r="AL6" s="703"/>
      <c r="AM6" s="703"/>
      <c r="AN6" s="703"/>
      <c r="AO6" s="703"/>
      <c r="AP6" s="703"/>
      <c r="AQ6" s="704"/>
      <c r="AR6" s="583" t="s">
        <v>100</v>
      </c>
      <c r="AS6" s="584"/>
    </row>
    <row r="7" spans="2:45" ht="17.25">
      <c r="B7" s="5"/>
      <c r="C7" s="5"/>
      <c r="D7" s="11"/>
      <c r="E7" s="5"/>
      <c r="F7" s="5"/>
      <c r="G7" s="5"/>
      <c r="H7" s="5"/>
      <c r="I7" s="5"/>
      <c r="J7" s="9"/>
      <c r="AR7" s="479"/>
      <c r="AS7" s="480"/>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74" t="s">
        <v>35</v>
      </c>
      <c r="C9" s="675" t="s">
        <v>34</v>
      </c>
      <c r="D9" s="675" t="s">
        <v>63</v>
      </c>
      <c r="E9" s="675" t="s">
        <v>66</v>
      </c>
      <c r="F9" s="675" t="s">
        <v>67</v>
      </c>
      <c r="G9" s="675" t="s">
        <v>31</v>
      </c>
      <c r="H9" s="675" t="s">
        <v>25</v>
      </c>
      <c r="I9" s="675" t="s">
        <v>95</v>
      </c>
      <c r="J9" s="675"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76" t="s">
        <v>6</v>
      </c>
      <c r="AR9" s="506" t="s">
        <v>7</v>
      </c>
      <c r="AS9" s="506" t="s">
        <v>24</v>
      </c>
    </row>
    <row r="10" spans="2:45" ht="15.75">
      <c r="B10" s="502"/>
      <c r="C10" s="692"/>
      <c r="D10" s="692"/>
      <c r="E10" s="692"/>
      <c r="F10" s="692"/>
      <c r="G10" s="692"/>
      <c r="H10" s="692"/>
      <c r="I10" s="692"/>
      <c r="J10" s="692"/>
      <c r="K10" s="677" t="s">
        <v>26</v>
      </c>
      <c r="L10" s="677"/>
      <c r="M10" s="677"/>
      <c r="N10" s="677"/>
      <c r="O10" s="677"/>
      <c r="P10" s="677"/>
      <c r="Q10" s="677"/>
      <c r="R10" s="677"/>
      <c r="S10" s="677" t="s">
        <v>27</v>
      </c>
      <c r="T10" s="677"/>
      <c r="U10" s="677"/>
      <c r="V10" s="677"/>
      <c r="W10" s="677"/>
      <c r="X10" s="677"/>
      <c r="Y10" s="677"/>
      <c r="Z10" s="677"/>
      <c r="AA10" s="677" t="s">
        <v>28</v>
      </c>
      <c r="AB10" s="677"/>
      <c r="AC10" s="677"/>
      <c r="AD10" s="677"/>
      <c r="AE10" s="677"/>
      <c r="AF10" s="677"/>
      <c r="AG10" s="677"/>
      <c r="AH10" s="677"/>
      <c r="AI10" s="677" t="s">
        <v>29</v>
      </c>
      <c r="AJ10" s="677"/>
      <c r="AK10" s="677"/>
      <c r="AL10" s="677"/>
      <c r="AM10" s="677"/>
      <c r="AN10" s="677"/>
      <c r="AO10" s="677"/>
      <c r="AP10" s="677"/>
      <c r="AQ10" s="505"/>
      <c r="AR10" s="506"/>
      <c r="AS10" s="506"/>
    </row>
    <row r="11" spans="2:45" ht="15.75" customHeight="1">
      <c r="B11" s="502"/>
      <c r="C11" s="692"/>
      <c r="D11" s="692"/>
      <c r="E11" s="692"/>
      <c r="F11" s="692"/>
      <c r="G11" s="692"/>
      <c r="H11" s="692"/>
      <c r="I11" s="692"/>
      <c r="J11" s="692"/>
      <c r="K11" s="677" t="s">
        <v>8</v>
      </c>
      <c r="L11" s="677"/>
      <c r="M11" s="677" t="s">
        <v>9</v>
      </c>
      <c r="N11" s="677"/>
      <c r="O11" s="680" t="s">
        <v>10</v>
      </c>
      <c r="P11" s="681"/>
      <c r="Q11" s="678" t="s">
        <v>11</v>
      </c>
      <c r="R11" s="679"/>
      <c r="S11" s="677" t="s">
        <v>33</v>
      </c>
      <c r="T11" s="677"/>
      <c r="U11" s="677" t="s">
        <v>12</v>
      </c>
      <c r="V11" s="677"/>
      <c r="W11" s="677" t="s">
        <v>13</v>
      </c>
      <c r="X11" s="677"/>
      <c r="Y11" s="678" t="s">
        <v>11</v>
      </c>
      <c r="Z11" s="679"/>
      <c r="AA11" s="677" t="s">
        <v>14</v>
      </c>
      <c r="AB11" s="677"/>
      <c r="AC11" s="677" t="s">
        <v>15</v>
      </c>
      <c r="AD11" s="677"/>
      <c r="AE11" s="677" t="s">
        <v>16</v>
      </c>
      <c r="AF11" s="677"/>
      <c r="AG11" s="678" t="s">
        <v>11</v>
      </c>
      <c r="AH11" s="679"/>
      <c r="AI11" s="677" t="s">
        <v>17</v>
      </c>
      <c r="AJ11" s="677"/>
      <c r="AK11" s="677" t="s">
        <v>18</v>
      </c>
      <c r="AL11" s="677"/>
      <c r="AM11" s="677" t="s">
        <v>19</v>
      </c>
      <c r="AN11" s="677"/>
      <c r="AO11" s="678" t="s">
        <v>11</v>
      </c>
      <c r="AP11" s="679"/>
      <c r="AQ11" s="505"/>
      <c r="AR11" s="506"/>
      <c r="AS11" s="506"/>
    </row>
    <row r="12" spans="2:45" ht="13.5">
      <c r="B12" s="503"/>
      <c r="C12" s="597"/>
      <c r="D12" s="597"/>
      <c r="E12" s="597"/>
      <c r="F12" s="597"/>
      <c r="G12" s="597"/>
      <c r="H12" s="597"/>
      <c r="I12" s="597"/>
      <c r="J12" s="597"/>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505"/>
      <c r="AR12" s="506"/>
      <c r="AS12" s="506"/>
    </row>
    <row r="13" spans="2:45" ht="150" customHeight="1">
      <c r="B13" s="693" t="s">
        <v>325</v>
      </c>
      <c r="C13" s="319" t="s">
        <v>449</v>
      </c>
      <c r="D13" s="320">
        <v>1</v>
      </c>
      <c r="E13" s="326" t="s">
        <v>756</v>
      </c>
      <c r="F13" s="327" t="s">
        <v>515</v>
      </c>
      <c r="G13" s="325" t="s">
        <v>169</v>
      </c>
      <c r="H13" s="321" t="s">
        <v>326</v>
      </c>
      <c r="I13" s="322" t="s">
        <v>327</v>
      </c>
      <c r="J13" s="323" t="s">
        <v>566</v>
      </c>
      <c r="K13" s="446">
        <v>1</v>
      </c>
      <c r="L13" s="238"/>
      <c r="M13" s="446">
        <v>1</v>
      </c>
      <c r="N13" s="238"/>
      <c r="O13" s="446">
        <v>1</v>
      </c>
      <c r="P13" s="238"/>
      <c r="Q13" s="347">
        <f>(K13+M13+O13)/3</f>
        <v>1</v>
      </c>
      <c r="R13" s="358">
        <f t="shared" ref="R13:R17" si="0">IFERROR(IF(OR(AQ13="",AQ13=0),0,ROUNDDOWN(AVERAGE(L13,N13,P13),3)),0)</f>
        <v>0</v>
      </c>
      <c r="S13" s="446">
        <v>1</v>
      </c>
      <c r="T13" s="346"/>
      <c r="U13" s="446">
        <v>1</v>
      </c>
      <c r="V13" s="346"/>
      <c r="W13" s="446">
        <v>1</v>
      </c>
      <c r="X13" s="346"/>
      <c r="Y13" s="347">
        <f>(S13+U13+W13)/3</f>
        <v>1</v>
      </c>
      <c r="Z13" s="347">
        <v>0</v>
      </c>
      <c r="AA13" s="446">
        <v>1</v>
      </c>
      <c r="AB13" s="346"/>
      <c r="AC13" s="446">
        <v>1</v>
      </c>
      <c r="AD13" s="346"/>
      <c r="AE13" s="446">
        <v>1</v>
      </c>
      <c r="AF13" s="346"/>
      <c r="AG13" s="347">
        <f>(AA13+AC13+AE13)/3</f>
        <v>1</v>
      </c>
      <c r="AH13" s="347">
        <v>0</v>
      </c>
      <c r="AI13" s="446">
        <v>1</v>
      </c>
      <c r="AJ13" s="346"/>
      <c r="AK13" s="446">
        <v>1</v>
      </c>
      <c r="AL13" s="346"/>
      <c r="AM13" s="446">
        <v>1</v>
      </c>
      <c r="AN13" s="346"/>
      <c r="AO13" s="347">
        <f>(AI13+AK13+AM13)/3</f>
        <v>1</v>
      </c>
      <c r="AP13" s="347">
        <v>0</v>
      </c>
      <c r="AQ13" s="347">
        <f>(Q13+Y13+AG13+AO13)/4</f>
        <v>1</v>
      </c>
      <c r="AR13" s="359">
        <f t="shared" ref="AR13:AR17" si="1">IFERROR(IF(OR(AQ13="",AQ13=0),0,ROUNDDOWN(AVERAGE(L13,N13,P13,T13,V13,X13,AB13,AD13,AF13,AJ13,AL13,AN13),3)),0)</f>
        <v>0</v>
      </c>
      <c r="AS13" s="347">
        <f>IF(AND(AR13&gt;0,AQ13&gt;0),AR13/AQ13,0)</f>
        <v>0</v>
      </c>
    </row>
    <row r="14" spans="2:45" ht="174" customHeight="1">
      <c r="B14" s="694"/>
      <c r="C14" s="319" t="s">
        <v>450</v>
      </c>
      <c r="D14" s="320">
        <v>1</v>
      </c>
      <c r="E14" s="326" t="s">
        <v>572</v>
      </c>
      <c r="F14" s="327" t="s">
        <v>328</v>
      </c>
      <c r="G14" s="325" t="s">
        <v>169</v>
      </c>
      <c r="H14" s="321" t="s">
        <v>326</v>
      </c>
      <c r="I14" s="322" t="s">
        <v>516</v>
      </c>
      <c r="J14" s="323" t="s">
        <v>566</v>
      </c>
      <c r="K14" s="446">
        <v>1</v>
      </c>
      <c r="L14" s="238"/>
      <c r="M14" s="446">
        <v>1</v>
      </c>
      <c r="N14" s="238"/>
      <c r="O14" s="446">
        <v>1</v>
      </c>
      <c r="P14" s="238"/>
      <c r="Q14" s="347">
        <f t="shared" ref="Q14:Q17" si="2">(K14+M14+O14)/3</f>
        <v>1</v>
      </c>
      <c r="R14" s="358">
        <f t="shared" si="0"/>
        <v>0</v>
      </c>
      <c r="S14" s="446">
        <v>1</v>
      </c>
      <c r="T14" s="346"/>
      <c r="U14" s="446">
        <v>1</v>
      </c>
      <c r="V14" s="346"/>
      <c r="W14" s="446">
        <v>1</v>
      </c>
      <c r="X14" s="346"/>
      <c r="Y14" s="347">
        <f t="shared" ref="Y14:Y17" si="3">(S14+U14+W14)/3</f>
        <v>1</v>
      </c>
      <c r="Z14" s="347">
        <v>0</v>
      </c>
      <c r="AA14" s="446">
        <v>1</v>
      </c>
      <c r="AB14" s="346"/>
      <c r="AC14" s="446">
        <v>1</v>
      </c>
      <c r="AD14" s="346"/>
      <c r="AE14" s="446">
        <v>1</v>
      </c>
      <c r="AF14" s="346"/>
      <c r="AG14" s="347">
        <f t="shared" ref="AG14:AG17" si="4">(AA14+AC14+AE14)/3</f>
        <v>1</v>
      </c>
      <c r="AH14" s="347">
        <v>0</v>
      </c>
      <c r="AI14" s="446">
        <v>1</v>
      </c>
      <c r="AJ14" s="346"/>
      <c r="AK14" s="446">
        <v>1</v>
      </c>
      <c r="AL14" s="346"/>
      <c r="AM14" s="446">
        <v>1</v>
      </c>
      <c r="AN14" s="346"/>
      <c r="AO14" s="347">
        <f t="shared" ref="AO14:AO17" si="5">(AI14+AK14+AM14)/3</f>
        <v>1</v>
      </c>
      <c r="AP14" s="347">
        <v>0</v>
      </c>
      <c r="AQ14" s="347">
        <f t="shared" ref="AQ14:AQ17" si="6">(Q14+Y14+AG14+AO14)/4</f>
        <v>1</v>
      </c>
      <c r="AR14" s="359">
        <f t="shared" si="1"/>
        <v>0</v>
      </c>
      <c r="AS14" s="347">
        <f>IF(AND(AR14&gt;0,AQ14&gt;0),AR14/AQ14,0)</f>
        <v>0</v>
      </c>
    </row>
    <row r="15" spans="2:45" ht="154.5" customHeight="1">
      <c r="B15" s="694"/>
      <c r="C15" s="324" t="s">
        <v>451</v>
      </c>
      <c r="D15" s="320">
        <v>1</v>
      </c>
      <c r="E15" s="326" t="s">
        <v>573</v>
      </c>
      <c r="F15" s="327" t="s">
        <v>517</v>
      </c>
      <c r="G15" s="325" t="s">
        <v>169</v>
      </c>
      <c r="H15" s="321" t="s">
        <v>518</v>
      </c>
      <c r="I15" s="322" t="s">
        <v>519</v>
      </c>
      <c r="J15" s="323" t="s">
        <v>566</v>
      </c>
      <c r="K15" s="446">
        <v>1</v>
      </c>
      <c r="L15" s="238"/>
      <c r="M15" s="446">
        <v>1</v>
      </c>
      <c r="N15" s="238"/>
      <c r="O15" s="446">
        <v>1</v>
      </c>
      <c r="P15" s="238"/>
      <c r="Q15" s="347">
        <f t="shared" si="2"/>
        <v>1</v>
      </c>
      <c r="R15" s="358">
        <f t="shared" si="0"/>
        <v>0</v>
      </c>
      <c r="S15" s="446">
        <v>1</v>
      </c>
      <c r="T15" s="346"/>
      <c r="U15" s="446">
        <v>1</v>
      </c>
      <c r="V15" s="346"/>
      <c r="W15" s="446">
        <v>1</v>
      </c>
      <c r="X15" s="346"/>
      <c r="Y15" s="347">
        <f t="shared" si="3"/>
        <v>1</v>
      </c>
      <c r="Z15" s="347">
        <v>0</v>
      </c>
      <c r="AA15" s="446">
        <v>1</v>
      </c>
      <c r="AB15" s="346"/>
      <c r="AC15" s="446">
        <v>1</v>
      </c>
      <c r="AD15" s="346"/>
      <c r="AE15" s="446">
        <v>1</v>
      </c>
      <c r="AF15" s="346"/>
      <c r="AG15" s="347">
        <f t="shared" si="4"/>
        <v>1</v>
      </c>
      <c r="AH15" s="347">
        <v>0</v>
      </c>
      <c r="AI15" s="446">
        <v>1</v>
      </c>
      <c r="AJ15" s="346"/>
      <c r="AK15" s="446">
        <v>1</v>
      </c>
      <c r="AL15" s="346"/>
      <c r="AM15" s="446">
        <v>1</v>
      </c>
      <c r="AN15" s="346"/>
      <c r="AO15" s="347">
        <f t="shared" si="5"/>
        <v>1</v>
      </c>
      <c r="AP15" s="347">
        <v>0</v>
      </c>
      <c r="AQ15" s="347">
        <f t="shared" si="6"/>
        <v>1</v>
      </c>
      <c r="AR15" s="359">
        <f t="shared" si="1"/>
        <v>0</v>
      </c>
      <c r="AS15" s="347">
        <f>IF(AND(AR15&gt;0,AQ15&gt;0),AR15/AQ15,0)</f>
        <v>0</v>
      </c>
    </row>
    <row r="16" spans="2:45" ht="147.75" customHeight="1">
      <c r="B16" s="694"/>
      <c r="C16" s="319" t="s">
        <v>452</v>
      </c>
      <c r="D16" s="320">
        <v>1</v>
      </c>
      <c r="E16" s="326" t="s">
        <v>520</v>
      </c>
      <c r="F16" s="327" t="s">
        <v>329</v>
      </c>
      <c r="G16" s="325" t="s">
        <v>169</v>
      </c>
      <c r="H16" s="321" t="s">
        <v>518</v>
      </c>
      <c r="I16" s="322" t="s">
        <v>523</v>
      </c>
      <c r="J16" s="323" t="s">
        <v>566</v>
      </c>
      <c r="K16" s="446">
        <v>1</v>
      </c>
      <c r="L16" s="238"/>
      <c r="M16" s="446">
        <v>1</v>
      </c>
      <c r="N16" s="238"/>
      <c r="O16" s="446">
        <v>1</v>
      </c>
      <c r="P16" s="238"/>
      <c r="Q16" s="347">
        <f t="shared" si="2"/>
        <v>1</v>
      </c>
      <c r="R16" s="358">
        <f t="shared" si="0"/>
        <v>0</v>
      </c>
      <c r="S16" s="446">
        <v>1</v>
      </c>
      <c r="T16" s="346"/>
      <c r="U16" s="446">
        <v>1</v>
      </c>
      <c r="V16" s="346"/>
      <c r="W16" s="446">
        <v>1</v>
      </c>
      <c r="X16" s="346"/>
      <c r="Y16" s="347">
        <f t="shared" si="3"/>
        <v>1</v>
      </c>
      <c r="Z16" s="347">
        <v>0</v>
      </c>
      <c r="AA16" s="446">
        <v>1</v>
      </c>
      <c r="AB16" s="346"/>
      <c r="AC16" s="446">
        <v>1</v>
      </c>
      <c r="AD16" s="346"/>
      <c r="AE16" s="446">
        <v>1</v>
      </c>
      <c r="AF16" s="346"/>
      <c r="AG16" s="347">
        <f t="shared" si="4"/>
        <v>1</v>
      </c>
      <c r="AH16" s="347">
        <v>0</v>
      </c>
      <c r="AI16" s="446">
        <v>1</v>
      </c>
      <c r="AJ16" s="346"/>
      <c r="AK16" s="446">
        <v>1</v>
      </c>
      <c r="AL16" s="346"/>
      <c r="AM16" s="446">
        <v>1</v>
      </c>
      <c r="AN16" s="346"/>
      <c r="AO16" s="347">
        <f t="shared" si="5"/>
        <v>1</v>
      </c>
      <c r="AP16" s="347">
        <v>0</v>
      </c>
      <c r="AQ16" s="347">
        <f t="shared" si="6"/>
        <v>1</v>
      </c>
      <c r="AR16" s="359">
        <f t="shared" si="1"/>
        <v>0</v>
      </c>
      <c r="AS16" s="347">
        <f>IF(AND(AR16&gt;0,AQ16&gt;0),AR16/AQ16,0)</f>
        <v>0</v>
      </c>
    </row>
    <row r="17" spans="2:45" ht="106.5" customHeight="1">
      <c r="B17" s="695"/>
      <c r="C17" s="319" t="s">
        <v>453</v>
      </c>
      <c r="D17" s="320">
        <v>1</v>
      </c>
      <c r="E17" s="326" t="s">
        <v>330</v>
      </c>
      <c r="F17" s="327" t="s">
        <v>331</v>
      </c>
      <c r="G17" s="325" t="s">
        <v>169</v>
      </c>
      <c r="H17" s="321" t="s">
        <v>521</v>
      </c>
      <c r="I17" s="322" t="s">
        <v>522</v>
      </c>
      <c r="J17" s="323" t="s">
        <v>566</v>
      </c>
      <c r="K17" s="446">
        <v>1</v>
      </c>
      <c r="L17" s="238"/>
      <c r="M17" s="446">
        <v>1</v>
      </c>
      <c r="N17" s="238"/>
      <c r="O17" s="446">
        <v>1</v>
      </c>
      <c r="P17" s="238"/>
      <c r="Q17" s="347">
        <f t="shared" si="2"/>
        <v>1</v>
      </c>
      <c r="R17" s="358">
        <f t="shared" si="0"/>
        <v>0</v>
      </c>
      <c r="S17" s="446">
        <v>1</v>
      </c>
      <c r="T17" s="346"/>
      <c r="U17" s="446">
        <v>1</v>
      </c>
      <c r="V17" s="346"/>
      <c r="W17" s="446">
        <v>1</v>
      </c>
      <c r="X17" s="346"/>
      <c r="Y17" s="347">
        <f t="shared" si="3"/>
        <v>1</v>
      </c>
      <c r="Z17" s="347">
        <v>0</v>
      </c>
      <c r="AA17" s="446">
        <v>1</v>
      </c>
      <c r="AB17" s="346"/>
      <c r="AC17" s="446">
        <v>1</v>
      </c>
      <c r="AD17" s="346"/>
      <c r="AE17" s="446">
        <v>1</v>
      </c>
      <c r="AF17" s="346"/>
      <c r="AG17" s="347">
        <f t="shared" si="4"/>
        <v>1</v>
      </c>
      <c r="AH17" s="347">
        <v>0</v>
      </c>
      <c r="AI17" s="446">
        <v>1</v>
      </c>
      <c r="AJ17" s="346"/>
      <c r="AK17" s="446">
        <v>1</v>
      </c>
      <c r="AL17" s="346"/>
      <c r="AM17" s="446">
        <v>1</v>
      </c>
      <c r="AN17" s="346"/>
      <c r="AO17" s="347">
        <f t="shared" si="5"/>
        <v>1</v>
      </c>
      <c r="AP17" s="347">
        <v>0</v>
      </c>
      <c r="AQ17" s="347">
        <f t="shared" si="6"/>
        <v>1</v>
      </c>
      <c r="AR17" s="359">
        <f t="shared" si="1"/>
        <v>0</v>
      </c>
      <c r="AS17" s="347">
        <f>IF(AND(AR17&gt;0,AQ17&gt;0),AR17/AQ17,0)</f>
        <v>0</v>
      </c>
    </row>
    <row r="18" spans="2:45" ht="23.25">
      <c r="B18" s="682" t="s">
        <v>23</v>
      </c>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c r="AH18" s="683"/>
      <c r="AI18" s="683"/>
      <c r="AJ18" s="683"/>
      <c r="AK18" s="683"/>
      <c r="AL18" s="683"/>
      <c r="AM18" s="683"/>
      <c r="AN18" s="683"/>
      <c r="AO18" s="683"/>
      <c r="AP18" s="683"/>
      <c r="AQ18" s="683"/>
      <c r="AR18" s="684"/>
      <c r="AS18" s="348">
        <f>AVERAGE(AS13:AS17)</f>
        <v>0</v>
      </c>
    </row>
    <row r="19" spans="2:45" ht="17.25">
      <c r="B19" s="6"/>
      <c r="C19" s="6"/>
      <c r="D19" s="12"/>
      <c r="E19" s="6"/>
      <c r="F19" s="6"/>
      <c r="G19" s="6"/>
      <c r="H19" s="6"/>
      <c r="I19" s="6"/>
      <c r="J19" s="7"/>
    </row>
    <row r="20" spans="2:45" ht="15.75">
      <c r="B20" s="151" t="s">
        <v>4</v>
      </c>
      <c r="C20" s="538"/>
      <c r="D20" s="539"/>
      <c r="E20" s="539"/>
      <c r="F20" s="539"/>
      <c r="G20" s="539"/>
      <c r="H20" s="539"/>
      <c r="I20" s="539"/>
      <c r="J20" s="540"/>
    </row>
    <row r="21" spans="2:45" ht="17.25">
      <c r="B21" s="6"/>
      <c r="C21" s="541"/>
      <c r="D21" s="541"/>
      <c r="E21" s="541"/>
      <c r="F21" s="541"/>
      <c r="G21" s="541"/>
      <c r="H21" s="541"/>
      <c r="I21" s="541"/>
      <c r="J21" s="541"/>
    </row>
    <row r="22" spans="2:45" ht="17.25">
      <c r="B22" s="152" t="s">
        <v>32</v>
      </c>
      <c r="C22" s="591">
        <v>43812</v>
      </c>
      <c r="D22" s="592"/>
      <c r="E22" s="6"/>
      <c r="F22" s="6"/>
      <c r="G22" s="153" t="s">
        <v>22</v>
      </c>
      <c r="H22" s="593" t="s">
        <v>332</v>
      </c>
      <c r="I22" s="593"/>
      <c r="J22" s="593"/>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34"/>
      <c r="F26" s="534"/>
      <c r="G26" s="534"/>
      <c r="H26" s="534"/>
      <c r="I26" s="124"/>
      <c r="J26" s="6"/>
    </row>
    <row r="27" spans="2:45" ht="17.25">
      <c r="B27" s="6"/>
      <c r="C27" s="6"/>
      <c r="D27" s="12"/>
      <c r="E27" s="6"/>
      <c r="F27" s="6"/>
      <c r="G27" s="7"/>
      <c r="H27" s="6"/>
      <c r="I27" s="6"/>
      <c r="J27" s="6"/>
    </row>
    <row r="28" spans="2:45" ht="17.25">
      <c r="B28" s="6"/>
      <c r="C28" s="6"/>
      <c r="D28" s="12"/>
      <c r="E28" s="534"/>
      <c r="F28" s="534"/>
      <c r="G28" s="534"/>
      <c r="H28" s="534"/>
      <c r="I28" s="124"/>
      <c r="J28" s="6"/>
    </row>
    <row r="29" spans="2:45" ht="17.25">
      <c r="B29" s="6"/>
      <c r="C29" s="6"/>
      <c r="D29" s="12"/>
      <c r="E29" s="6"/>
      <c r="F29" s="6"/>
      <c r="G29" s="7"/>
      <c r="H29" s="6"/>
      <c r="I29" s="6"/>
      <c r="J29" s="6"/>
    </row>
    <row r="30" spans="2:45" ht="17.25">
      <c r="B30" s="6"/>
      <c r="C30" s="6"/>
      <c r="D30" s="12"/>
      <c r="E30" s="534"/>
      <c r="F30" s="534"/>
      <c r="G30" s="534"/>
      <c r="H30" s="534"/>
      <c r="I30" s="124"/>
      <c r="J30" s="6"/>
    </row>
  </sheetData>
  <sheetProtection algorithmName="SHA-512" hashValue="VtHiTLhW37cMZm9x9LkLqMWhGTcm+7PKlIa1ZoDTVG/hHlJTU3F6lldbaazScfXsl8RSGY0VLbh1chE1iXxncg==" saltValue="HTPe43v/zfgIspnPF/Ykgw==" spinCount="100000" sheet="1" objects="1" scenarios="1"/>
  <mergeCells count="49">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1:AS28"/>
  <sheetViews>
    <sheetView showGridLines="0" topLeftCell="W4" zoomScale="55" zoomScaleNormal="55" workbookViewId="0">
      <selection activeCell="F13" sqref="F13"/>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7" width="21.42578125" style="8" customWidth="1"/>
    <col min="8" max="8" width="28.5703125" style="8" customWidth="1"/>
    <col min="9" max="9" width="50" style="8" customWidth="1"/>
    <col min="10" max="10" width="28.5703125" style="10" customWidth="1"/>
    <col min="11" max="42" width="14.28515625" style="4" customWidth="1"/>
    <col min="43" max="45" width="19.7109375" style="4" customWidth="1"/>
    <col min="46" max="16384" width="17.28515625" style="4"/>
  </cols>
  <sheetData>
    <row r="1" spans="2:45" ht="15" customHeight="1" thickBot="1"/>
    <row r="2" spans="2:45" ht="16.5" customHeight="1">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6.5" customHeight="1">
      <c r="B3" s="568"/>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145" t="s">
        <v>36</v>
      </c>
      <c r="AS3" s="146" t="s">
        <v>37</v>
      </c>
    </row>
    <row r="4" spans="2:45" ht="16.5" customHeight="1">
      <c r="B4" s="568"/>
      <c r="C4" s="573"/>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6.5" customHeight="1">
      <c r="B5" s="568"/>
      <c r="C5" s="573"/>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581" t="s">
        <v>38</v>
      </c>
      <c r="AS5" s="582"/>
    </row>
    <row r="6" spans="2:45" ht="16.5" customHeight="1"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4.25" customHeight="1">
      <c r="B7" s="5"/>
      <c r="C7" s="5"/>
      <c r="D7" s="11"/>
      <c r="E7" s="5"/>
      <c r="F7" s="5"/>
      <c r="G7" s="5"/>
      <c r="H7" s="5"/>
      <c r="I7" s="5"/>
      <c r="J7" s="9"/>
      <c r="AR7" s="479"/>
      <c r="AS7" s="480"/>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3.5" customHeight="1">
      <c r="B9" s="502" t="s">
        <v>35</v>
      </c>
      <c r="C9" s="692" t="s">
        <v>34</v>
      </c>
      <c r="D9" s="692" t="s">
        <v>63</v>
      </c>
      <c r="E9" s="692" t="s">
        <v>66</v>
      </c>
      <c r="F9" s="692" t="s">
        <v>67</v>
      </c>
      <c r="G9" s="692" t="s">
        <v>31</v>
      </c>
      <c r="H9" s="692" t="s">
        <v>25</v>
      </c>
      <c r="I9" s="692" t="s">
        <v>95</v>
      </c>
      <c r="J9" s="692"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5" t="s">
        <v>6</v>
      </c>
      <c r="AR9" s="506" t="s">
        <v>7</v>
      </c>
      <c r="AS9" s="506" t="s">
        <v>24</v>
      </c>
    </row>
    <row r="10" spans="2:45" ht="13.5" customHeight="1">
      <c r="B10" s="502"/>
      <c r="C10" s="692"/>
      <c r="D10" s="692"/>
      <c r="E10" s="692"/>
      <c r="F10" s="692"/>
      <c r="G10" s="692"/>
      <c r="H10" s="692"/>
      <c r="I10" s="692"/>
      <c r="J10" s="692"/>
      <c r="K10" s="507" t="s">
        <v>26</v>
      </c>
      <c r="L10" s="507"/>
      <c r="M10" s="507"/>
      <c r="N10" s="507"/>
      <c r="O10" s="507"/>
      <c r="P10" s="507"/>
      <c r="Q10" s="507"/>
      <c r="R10" s="507"/>
      <c r="S10" s="507" t="s">
        <v>27</v>
      </c>
      <c r="T10" s="507"/>
      <c r="U10" s="507"/>
      <c r="V10" s="507"/>
      <c r="W10" s="507"/>
      <c r="X10" s="507"/>
      <c r="Y10" s="507"/>
      <c r="Z10" s="507"/>
      <c r="AA10" s="507" t="s">
        <v>28</v>
      </c>
      <c r="AB10" s="507"/>
      <c r="AC10" s="507"/>
      <c r="AD10" s="507"/>
      <c r="AE10" s="507"/>
      <c r="AF10" s="507"/>
      <c r="AG10" s="507"/>
      <c r="AH10" s="507"/>
      <c r="AI10" s="507" t="s">
        <v>29</v>
      </c>
      <c r="AJ10" s="507"/>
      <c r="AK10" s="507"/>
      <c r="AL10" s="507"/>
      <c r="AM10" s="507"/>
      <c r="AN10" s="507"/>
      <c r="AO10" s="507"/>
      <c r="AP10" s="507"/>
      <c r="AQ10" s="505"/>
      <c r="AR10" s="506"/>
      <c r="AS10" s="506"/>
    </row>
    <row r="11" spans="2:45" ht="17.25" customHeight="1">
      <c r="B11" s="502"/>
      <c r="C11" s="692"/>
      <c r="D11" s="692"/>
      <c r="E11" s="692"/>
      <c r="F11" s="692"/>
      <c r="G11" s="692"/>
      <c r="H11" s="692"/>
      <c r="I11" s="692"/>
      <c r="J11" s="692"/>
      <c r="K11" s="507" t="s">
        <v>8</v>
      </c>
      <c r="L11" s="507"/>
      <c r="M11" s="507" t="s">
        <v>9</v>
      </c>
      <c r="N11" s="507"/>
      <c r="O11" s="511" t="s">
        <v>10</v>
      </c>
      <c r="P11" s="512"/>
      <c r="Q11" s="509" t="s">
        <v>11</v>
      </c>
      <c r="R11" s="510"/>
      <c r="S11" s="507" t="s">
        <v>33</v>
      </c>
      <c r="T11" s="507"/>
      <c r="U11" s="507" t="s">
        <v>12</v>
      </c>
      <c r="V11" s="507"/>
      <c r="W11" s="507" t="s">
        <v>13</v>
      </c>
      <c r="X11" s="507"/>
      <c r="Y11" s="509" t="s">
        <v>11</v>
      </c>
      <c r="Z11" s="510"/>
      <c r="AA11" s="507" t="s">
        <v>14</v>
      </c>
      <c r="AB11" s="507"/>
      <c r="AC11" s="507" t="s">
        <v>15</v>
      </c>
      <c r="AD11" s="507"/>
      <c r="AE11" s="507" t="s">
        <v>16</v>
      </c>
      <c r="AF11" s="507"/>
      <c r="AG11" s="509" t="s">
        <v>11</v>
      </c>
      <c r="AH11" s="510"/>
      <c r="AI11" s="507" t="s">
        <v>17</v>
      </c>
      <c r="AJ11" s="507"/>
      <c r="AK11" s="507" t="s">
        <v>18</v>
      </c>
      <c r="AL11" s="507"/>
      <c r="AM11" s="507" t="s">
        <v>19</v>
      </c>
      <c r="AN11" s="507"/>
      <c r="AO11" s="509" t="s">
        <v>11</v>
      </c>
      <c r="AP11" s="510"/>
      <c r="AQ11" s="505"/>
      <c r="AR11" s="506"/>
      <c r="AS11" s="506"/>
    </row>
    <row r="12" spans="2:45" ht="15.75" customHeight="1">
      <c r="B12" s="503"/>
      <c r="C12" s="597"/>
      <c r="D12" s="597"/>
      <c r="E12" s="597"/>
      <c r="F12" s="597"/>
      <c r="G12" s="597"/>
      <c r="H12" s="597"/>
      <c r="I12" s="597"/>
      <c r="J12" s="597"/>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505"/>
      <c r="AR12" s="506"/>
      <c r="AS12" s="506"/>
    </row>
    <row r="13" spans="2:45" ht="178.5" customHeight="1">
      <c r="B13" s="627" t="s">
        <v>397</v>
      </c>
      <c r="C13" s="179" t="s">
        <v>454</v>
      </c>
      <c r="D13" s="328">
        <v>1</v>
      </c>
      <c r="E13" s="384" t="s">
        <v>524</v>
      </c>
      <c r="F13" s="181" t="s">
        <v>398</v>
      </c>
      <c r="G13" s="182" t="s">
        <v>322</v>
      </c>
      <c r="H13" s="384" t="s">
        <v>399</v>
      </c>
      <c r="I13" s="189" t="s">
        <v>594</v>
      </c>
      <c r="J13" s="184" t="s">
        <v>400</v>
      </c>
      <c r="K13" s="238">
        <v>0</v>
      </c>
      <c r="L13" s="238"/>
      <c r="M13" s="238">
        <v>0</v>
      </c>
      <c r="N13" s="238"/>
      <c r="O13" s="238">
        <v>0.5</v>
      </c>
      <c r="P13" s="238"/>
      <c r="Q13" s="239">
        <f t="shared" ref="Q13:R15" si="0">K13+M13+O13</f>
        <v>0.5</v>
      </c>
      <c r="R13" s="239">
        <f t="shared" si="0"/>
        <v>0</v>
      </c>
      <c r="S13" s="238">
        <v>0</v>
      </c>
      <c r="T13" s="346"/>
      <c r="U13" s="238">
        <v>0</v>
      </c>
      <c r="V13" s="346"/>
      <c r="W13" s="238">
        <v>0.5</v>
      </c>
      <c r="X13" s="346"/>
      <c r="Y13" s="239">
        <f t="shared" ref="Y13:Z15" si="1">S13+U13+W13</f>
        <v>0.5</v>
      </c>
      <c r="Z13" s="239">
        <f t="shared" si="1"/>
        <v>0</v>
      </c>
      <c r="AA13" s="238">
        <v>0</v>
      </c>
      <c r="AB13" s="346"/>
      <c r="AC13" s="238">
        <v>0</v>
      </c>
      <c r="AD13" s="346"/>
      <c r="AE13" s="238">
        <v>0</v>
      </c>
      <c r="AF13" s="346"/>
      <c r="AG13" s="239">
        <f t="shared" ref="AG13:AH15" si="2">AA13+AC13+AE13</f>
        <v>0</v>
      </c>
      <c r="AH13" s="239">
        <f t="shared" si="2"/>
        <v>0</v>
      </c>
      <c r="AI13" s="238">
        <v>0</v>
      </c>
      <c r="AJ13" s="346"/>
      <c r="AK13" s="238">
        <v>0</v>
      </c>
      <c r="AL13" s="346"/>
      <c r="AM13" s="238">
        <v>0</v>
      </c>
      <c r="AN13" s="346"/>
      <c r="AO13" s="239">
        <f t="shared" ref="AO13:AP15" si="3">AI13+AK13+AM13</f>
        <v>0</v>
      </c>
      <c r="AP13" s="239">
        <f t="shared" si="3"/>
        <v>0</v>
      </c>
      <c r="AQ13" s="347">
        <f t="shared" ref="AQ13:AR15" si="4">Q13+Y13+AG13+AO13</f>
        <v>1</v>
      </c>
      <c r="AR13" s="239">
        <f t="shared" si="4"/>
        <v>0</v>
      </c>
      <c r="AS13" s="347">
        <f>IF(AND(AR13&gt;0,AQ13&gt;0),AR13/AQ13,0)</f>
        <v>0</v>
      </c>
    </row>
    <row r="14" spans="2:45" ht="120.75" customHeight="1">
      <c r="B14" s="514"/>
      <c r="C14" s="179" t="s">
        <v>455</v>
      </c>
      <c r="D14" s="328">
        <v>1</v>
      </c>
      <c r="E14" s="179" t="s">
        <v>404</v>
      </c>
      <c r="F14" s="181" t="s">
        <v>398</v>
      </c>
      <c r="G14" s="182" t="s">
        <v>401</v>
      </c>
      <c r="H14" s="384" t="s">
        <v>402</v>
      </c>
      <c r="I14" s="189" t="s">
        <v>525</v>
      </c>
      <c r="J14" s="184" t="s">
        <v>400</v>
      </c>
      <c r="K14" s="238">
        <v>0</v>
      </c>
      <c r="L14" s="238"/>
      <c r="M14" s="238">
        <v>0</v>
      </c>
      <c r="N14" s="238"/>
      <c r="O14" s="238">
        <v>0</v>
      </c>
      <c r="P14" s="238"/>
      <c r="Q14" s="239">
        <f t="shared" si="0"/>
        <v>0</v>
      </c>
      <c r="R14" s="239">
        <f t="shared" si="0"/>
        <v>0</v>
      </c>
      <c r="S14" s="238">
        <v>0</v>
      </c>
      <c r="T14" s="346"/>
      <c r="U14" s="238">
        <v>0</v>
      </c>
      <c r="V14" s="346"/>
      <c r="W14" s="238">
        <v>0.5</v>
      </c>
      <c r="X14" s="346"/>
      <c r="Y14" s="239">
        <f t="shared" si="1"/>
        <v>0.5</v>
      </c>
      <c r="Z14" s="239">
        <f t="shared" si="1"/>
        <v>0</v>
      </c>
      <c r="AA14" s="238">
        <v>0</v>
      </c>
      <c r="AB14" s="346"/>
      <c r="AC14" s="238">
        <v>0</v>
      </c>
      <c r="AD14" s="346"/>
      <c r="AE14" s="238">
        <v>0.5</v>
      </c>
      <c r="AF14" s="346"/>
      <c r="AG14" s="239">
        <f t="shared" si="2"/>
        <v>0.5</v>
      </c>
      <c r="AH14" s="239">
        <f t="shared" si="2"/>
        <v>0</v>
      </c>
      <c r="AI14" s="238">
        <v>0</v>
      </c>
      <c r="AJ14" s="346"/>
      <c r="AK14" s="238">
        <v>0</v>
      </c>
      <c r="AL14" s="346"/>
      <c r="AM14" s="238">
        <v>0</v>
      </c>
      <c r="AN14" s="346"/>
      <c r="AO14" s="239">
        <f t="shared" si="3"/>
        <v>0</v>
      </c>
      <c r="AP14" s="239">
        <f t="shared" si="3"/>
        <v>0</v>
      </c>
      <c r="AQ14" s="347">
        <f t="shared" si="4"/>
        <v>1</v>
      </c>
      <c r="AR14" s="239">
        <f t="shared" si="4"/>
        <v>0</v>
      </c>
      <c r="AS14" s="347">
        <f>IF(AND(AR14&gt;0,AQ14&gt;0),AR14/AQ14,0)</f>
        <v>0</v>
      </c>
    </row>
    <row r="15" spans="2:45" ht="134.25" customHeight="1">
      <c r="B15" s="638"/>
      <c r="C15" s="179" t="s">
        <v>456</v>
      </c>
      <c r="D15" s="329">
        <v>1</v>
      </c>
      <c r="E15" s="179" t="s">
        <v>526</v>
      </c>
      <c r="F15" s="181" t="s">
        <v>398</v>
      </c>
      <c r="G15" s="182" t="s">
        <v>401</v>
      </c>
      <c r="H15" s="183" t="s">
        <v>403</v>
      </c>
      <c r="I15" s="189" t="s">
        <v>527</v>
      </c>
      <c r="J15" s="184" t="s">
        <v>400</v>
      </c>
      <c r="K15" s="238">
        <v>0.01</v>
      </c>
      <c r="L15" s="238"/>
      <c r="M15" s="238">
        <v>0.02</v>
      </c>
      <c r="N15" s="238"/>
      <c r="O15" s="238">
        <v>0.02</v>
      </c>
      <c r="P15" s="238"/>
      <c r="Q15" s="239">
        <f t="shared" si="0"/>
        <v>0.05</v>
      </c>
      <c r="R15" s="239">
        <f t="shared" si="0"/>
        <v>0</v>
      </c>
      <c r="S15" s="238">
        <v>0.01</v>
      </c>
      <c r="T15" s="346"/>
      <c r="U15" s="238">
        <v>0.02</v>
      </c>
      <c r="V15" s="346"/>
      <c r="W15" s="238">
        <v>0.02</v>
      </c>
      <c r="X15" s="346"/>
      <c r="Y15" s="239">
        <f t="shared" si="1"/>
        <v>0.05</v>
      </c>
      <c r="Z15" s="239">
        <f t="shared" si="1"/>
        <v>0</v>
      </c>
      <c r="AA15" s="238">
        <v>0.41</v>
      </c>
      <c r="AB15" s="346"/>
      <c r="AC15" s="238">
        <v>0.22</v>
      </c>
      <c r="AD15" s="346"/>
      <c r="AE15" s="368">
        <v>0.22</v>
      </c>
      <c r="AF15" s="367"/>
      <c r="AG15" s="239">
        <f t="shared" si="2"/>
        <v>0.85</v>
      </c>
      <c r="AH15" s="239">
        <f t="shared" si="2"/>
        <v>0</v>
      </c>
      <c r="AI15" s="238">
        <v>0.01</v>
      </c>
      <c r="AJ15" s="346"/>
      <c r="AK15" s="238">
        <v>0.02</v>
      </c>
      <c r="AL15" s="346"/>
      <c r="AM15" s="238">
        <v>0.02</v>
      </c>
      <c r="AN15" s="346"/>
      <c r="AO15" s="239">
        <f t="shared" si="3"/>
        <v>0.05</v>
      </c>
      <c r="AP15" s="239">
        <f t="shared" si="3"/>
        <v>0</v>
      </c>
      <c r="AQ15" s="347">
        <f t="shared" si="4"/>
        <v>1</v>
      </c>
      <c r="AR15" s="239">
        <f t="shared" si="4"/>
        <v>0</v>
      </c>
      <c r="AS15" s="347">
        <f>IF(AND(AR15&gt;0,AQ15&gt;0),AR15/AQ15,0)</f>
        <v>0</v>
      </c>
    </row>
    <row r="16" spans="2:45" ht="23.25">
      <c r="B16" s="515" t="s">
        <v>23</v>
      </c>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6"/>
      <c r="AO16" s="516"/>
      <c r="AP16" s="516"/>
      <c r="AQ16" s="516"/>
      <c r="AR16" s="517"/>
      <c r="AS16" s="348">
        <f>AVERAGE(AS13:AS15)</f>
        <v>0</v>
      </c>
    </row>
    <row r="17" spans="2:10" ht="17.25">
      <c r="B17" s="6"/>
      <c r="C17" s="6"/>
      <c r="D17" s="12"/>
      <c r="E17" s="6"/>
      <c r="F17" s="6"/>
      <c r="G17" s="6"/>
      <c r="H17" s="6"/>
      <c r="I17" s="6"/>
      <c r="J17" s="7"/>
    </row>
    <row r="18" spans="2:10" ht="30.75" customHeight="1">
      <c r="B18" s="151" t="s">
        <v>4</v>
      </c>
      <c r="C18" s="538"/>
      <c r="D18" s="539"/>
      <c r="E18" s="539"/>
      <c r="F18" s="539"/>
      <c r="G18" s="539"/>
      <c r="H18" s="539"/>
      <c r="I18" s="539"/>
      <c r="J18" s="540"/>
    </row>
    <row r="19" spans="2:10" ht="17.25">
      <c r="B19" s="6"/>
      <c r="C19" s="541"/>
      <c r="D19" s="541"/>
      <c r="E19" s="541"/>
      <c r="F19" s="541"/>
      <c r="G19" s="541"/>
      <c r="H19" s="541"/>
      <c r="I19" s="541"/>
      <c r="J19" s="541"/>
    </row>
    <row r="20" spans="2:10" ht="30" customHeight="1">
      <c r="B20" s="152" t="s">
        <v>32</v>
      </c>
      <c r="C20" s="591">
        <v>43812</v>
      </c>
      <c r="D20" s="592"/>
      <c r="E20" s="6"/>
      <c r="F20" s="6"/>
      <c r="G20" s="153" t="s">
        <v>22</v>
      </c>
      <c r="H20" s="593" t="s">
        <v>405</v>
      </c>
      <c r="I20" s="594"/>
      <c r="J20" s="594"/>
    </row>
    <row r="21" spans="2:10" ht="13.5" customHeight="1">
      <c r="B21" s="6"/>
      <c r="C21" s="6"/>
      <c r="D21" s="12"/>
      <c r="E21" s="6"/>
      <c r="F21" s="6"/>
      <c r="G21" s="6"/>
      <c r="H21" s="6"/>
      <c r="I21" s="6"/>
      <c r="J21" s="7"/>
    </row>
    <row r="22" spans="2:10" ht="15" customHeight="1">
      <c r="B22" s="6"/>
      <c r="C22" s="6"/>
      <c r="D22" s="12"/>
      <c r="E22" s="6"/>
      <c r="F22" s="6"/>
      <c r="G22" s="6"/>
      <c r="H22" s="6"/>
      <c r="I22" s="6"/>
      <c r="J22" s="7"/>
    </row>
    <row r="23" spans="2:10" ht="17.25">
      <c r="B23" s="6"/>
      <c r="C23" s="6"/>
      <c r="D23" s="12"/>
      <c r="E23" s="6"/>
      <c r="F23" s="6"/>
      <c r="G23" s="6"/>
      <c r="H23" s="6"/>
      <c r="I23" s="6"/>
      <c r="J23" s="7"/>
    </row>
    <row r="24" spans="2:10" ht="15" customHeight="1">
      <c r="B24" s="6"/>
      <c r="C24" s="6"/>
      <c r="D24" s="12"/>
      <c r="E24" s="534"/>
      <c r="F24" s="534"/>
      <c r="G24" s="534"/>
      <c r="H24" s="534"/>
      <c r="I24" s="218"/>
      <c r="J24" s="6"/>
    </row>
    <row r="25" spans="2:10" ht="15" customHeight="1">
      <c r="B25" s="6"/>
      <c r="C25" s="6"/>
      <c r="D25" s="12"/>
      <c r="E25" s="6"/>
      <c r="F25" s="6"/>
      <c r="G25" s="7"/>
      <c r="H25" s="6"/>
      <c r="I25" s="6"/>
      <c r="J25" s="6"/>
    </row>
    <row r="26" spans="2:10" ht="15" customHeight="1">
      <c r="B26" s="6"/>
      <c r="C26" s="6"/>
      <c r="D26" s="12"/>
      <c r="E26" s="534"/>
      <c r="F26" s="534"/>
      <c r="G26" s="534"/>
      <c r="H26" s="534"/>
      <c r="I26" s="218"/>
      <c r="J26" s="6"/>
    </row>
    <row r="27" spans="2:10" ht="15" customHeight="1">
      <c r="B27" s="6"/>
      <c r="C27" s="6"/>
      <c r="D27" s="12"/>
      <c r="E27" s="6"/>
      <c r="F27" s="6"/>
      <c r="G27" s="7"/>
      <c r="H27" s="6"/>
      <c r="I27" s="6"/>
      <c r="J27" s="6"/>
    </row>
    <row r="28" spans="2:10" ht="15" customHeight="1">
      <c r="B28" s="6"/>
      <c r="C28" s="6"/>
      <c r="D28" s="12"/>
      <c r="E28" s="534"/>
      <c r="F28" s="534"/>
      <c r="G28" s="534"/>
      <c r="H28" s="534"/>
      <c r="I28" s="218"/>
      <c r="J28" s="6"/>
    </row>
  </sheetData>
  <sheetProtection algorithmName="SHA-512" hashValue="56UAImoo7RsppdzJC5yuY7hORZ6mS+jbTS5BYql/JO0NJhsjzZek7pCD7pVhlNuacCM4uW/SFYQFfRWmwXzZzQ==" saltValue="Xy+RopkCZEql9+FEkVgkbw==" spinCount="100000" sheet="1" objects="1" scenarios="1"/>
  <mergeCells count="49">
    <mergeCell ref="AM11:AN11"/>
    <mergeCell ref="AK11:AL11"/>
    <mergeCell ref="B13:B15"/>
    <mergeCell ref="E24:H24"/>
    <mergeCell ref="E26:H26"/>
    <mergeCell ref="E28:H28"/>
    <mergeCell ref="B16:AR16"/>
    <mergeCell ref="C18:J18"/>
    <mergeCell ref="C19:J19"/>
    <mergeCell ref="C20:D20"/>
    <mergeCell ref="H20:J2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B1:AS30"/>
  <sheetViews>
    <sheetView showGridLines="0" zoomScale="55" zoomScaleNormal="55" workbookViewId="0">
      <selection activeCell="I16" sqref="I16"/>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7" width="21.42578125" style="8" customWidth="1"/>
    <col min="8" max="8" width="28.5703125" style="8" customWidth="1"/>
    <col min="9" max="9" width="50" style="8" customWidth="1"/>
    <col min="10" max="10" width="28.5703125" style="10" customWidth="1"/>
    <col min="11" max="42" width="14.28515625" style="4" customWidth="1"/>
    <col min="43" max="45" width="20.710937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5">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608"/>
      <c r="AS7" s="60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5.75">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5.7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13.5">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2:45" ht="71.25" customHeight="1">
      <c r="B13" s="513" t="s">
        <v>226</v>
      </c>
      <c r="C13" s="513" t="s">
        <v>457</v>
      </c>
      <c r="D13" s="268">
        <v>8</v>
      </c>
      <c r="E13" s="288" t="s">
        <v>209</v>
      </c>
      <c r="F13" s="289" t="s">
        <v>210</v>
      </c>
      <c r="G13" s="290">
        <v>8</v>
      </c>
      <c r="H13" s="289" t="s">
        <v>211</v>
      </c>
      <c r="I13" s="291" t="s">
        <v>212</v>
      </c>
      <c r="J13" s="292" t="s">
        <v>561</v>
      </c>
      <c r="K13" s="185">
        <v>0</v>
      </c>
      <c r="L13" s="185"/>
      <c r="M13" s="185">
        <v>0</v>
      </c>
      <c r="N13" s="185"/>
      <c r="O13" s="185">
        <v>0</v>
      </c>
      <c r="P13" s="185"/>
      <c r="Q13" s="68">
        <f>K13+M13+O13</f>
        <v>0</v>
      </c>
      <c r="R13" s="68">
        <f>L13+N13+P13</f>
        <v>0</v>
      </c>
      <c r="S13" s="185">
        <v>0</v>
      </c>
      <c r="T13" s="74"/>
      <c r="U13" s="185">
        <v>0</v>
      </c>
      <c r="V13" s="74"/>
      <c r="W13" s="185">
        <v>0</v>
      </c>
      <c r="X13" s="74"/>
      <c r="Y13" s="68">
        <f>S13+U13+W13</f>
        <v>0</v>
      </c>
      <c r="Z13" s="68">
        <f>T13+V13+X13</f>
        <v>0</v>
      </c>
      <c r="AA13" s="185">
        <v>1</v>
      </c>
      <c r="AB13" s="74"/>
      <c r="AC13" s="185">
        <v>2</v>
      </c>
      <c r="AD13" s="74"/>
      <c r="AE13" s="186">
        <v>1</v>
      </c>
      <c r="AF13" s="74"/>
      <c r="AG13" s="68">
        <f>AA13+AC13+AE13</f>
        <v>4</v>
      </c>
      <c r="AH13" s="68">
        <f>AB13+AD13+AF13</f>
        <v>0</v>
      </c>
      <c r="AI13" s="185">
        <v>1</v>
      </c>
      <c r="AJ13" s="74"/>
      <c r="AK13" s="185">
        <v>2</v>
      </c>
      <c r="AL13" s="74"/>
      <c r="AM13" s="185">
        <v>1</v>
      </c>
      <c r="AN13" s="74"/>
      <c r="AO13" s="68">
        <f>AI13+AK13+AM13</f>
        <v>4</v>
      </c>
      <c r="AP13" s="68">
        <f>AJ13+AL13+AN13</f>
        <v>0</v>
      </c>
      <c r="AQ13" s="23">
        <f>Q13+Y13+AG13+AO13</f>
        <v>8</v>
      </c>
      <c r="AR13" s="77">
        <f>R13+Z13+AH13+AP13</f>
        <v>0</v>
      </c>
      <c r="AS13" s="354">
        <f>IF(AND(AR13&gt;0,AQ13&gt;0),AR13/AQ13,0)</f>
        <v>0</v>
      </c>
    </row>
    <row r="14" spans="2:45" ht="60">
      <c r="B14" s="705"/>
      <c r="C14" s="638"/>
      <c r="D14" s="268">
        <v>4</v>
      </c>
      <c r="E14" s="288" t="s">
        <v>581</v>
      </c>
      <c r="F14" s="289" t="s">
        <v>214</v>
      </c>
      <c r="G14" s="290">
        <v>4</v>
      </c>
      <c r="H14" s="289" t="s">
        <v>215</v>
      </c>
      <c r="I14" s="291" t="s">
        <v>216</v>
      </c>
      <c r="J14" s="292" t="s">
        <v>561</v>
      </c>
      <c r="K14" s="185">
        <v>0</v>
      </c>
      <c r="L14" s="185"/>
      <c r="M14" s="185">
        <v>0</v>
      </c>
      <c r="N14" s="185"/>
      <c r="O14" s="185">
        <v>0</v>
      </c>
      <c r="P14" s="185"/>
      <c r="Q14" s="68">
        <f t="shared" ref="Q14:R17" si="0">K14+M14+O14</f>
        <v>0</v>
      </c>
      <c r="R14" s="68">
        <f t="shared" si="0"/>
        <v>0</v>
      </c>
      <c r="S14" s="185">
        <v>0</v>
      </c>
      <c r="T14" s="74"/>
      <c r="U14" s="185">
        <v>0</v>
      </c>
      <c r="V14" s="74"/>
      <c r="W14" s="185">
        <v>0</v>
      </c>
      <c r="X14" s="74"/>
      <c r="Y14" s="68">
        <f t="shared" ref="Y14:Z17" si="1">S14+U14+W14</f>
        <v>0</v>
      </c>
      <c r="Z14" s="68">
        <f t="shared" si="1"/>
        <v>0</v>
      </c>
      <c r="AA14" s="185">
        <v>0</v>
      </c>
      <c r="AB14" s="74"/>
      <c r="AC14" s="185">
        <v>0</v>
      </c>
      <c r="AD14" s="74"/>
      <c r="AE14" s="186">
        <v>0</v>
      </c>
      <c r="AF14" s="74"/>
      <c r="AG14" s="68">
        <f t="shared" ref="AG14:AH17" si="2">AA14+AC14+AE14</f>
        <v>0</v>
      </c>
      <c r="AH14" s="68">
        <f t="shared" si="2"/>
        <v>0</v>
      </c>
      <c r="AI14" s="185">
        <v>1</v>
      </c>
      <c r="AJ14" s="74"/>
      <c r="AK14" s="185">
        <v>2</v>
      </c>
      <c r="AL14" s="74"/>
      <c r="AM14" s="185">
        <v>1</v>
      </c>
      <c r="AN14" s="74"/>
      <c r="AO14" s="68">
        <f t="shared" ref="AO14:AP17" si="3">AI14+AK14+AM14</f>
        <v>4</v>
      </c>
      <c r="AP14" s="68">
        <f t="shared" si="3"/>
        <v>0</v>
      </c>
      <c r="AQ14" s="23">
        <f t="shared" ref="AQ14:AR17" si="4">Q14+Y14+AG14+AO14</f>
        <v>4</v>
      </c>
      <c r="AR14" s="77">
        <f t="shared" si="4"/>
        <v>0</v>
      </c>
      <c r="AS14" s="354">
        <f>IF(AND(AR14&gt;0,AQ14&gt;0),AR14/AQ14,0)</f>
        <v>0</v>
      </c>
    </row>
    <row r="15" spans="2:45" ht="99.75">
      <c r="B15" s="705"/>
      <c r="C15" s="268" t="s">
        <v>458</v>
      </c>
      <c r="D15" s="268">
        <v>8</v>
      </c>
      <c r="E15" s="288" t="s">
        <v>217</v>
      </c>
      <c r="F15" s="289" t="s">
        <v>218</v>
      </c>
      <c r="G15" s="290">
        <v>8</v>
      </c>
      <c r="H15" s="289" t="s">
        <v>219</v>
      </c>
      <c r="I15" s="291" t="s">
        <v>220</v>
      </c>
      <c r="J15" s="292" t="s">
        <v>561</v>
      </c>
      <c r="K15" s="185">
        <v>0</v>
      </c>
      <c r="L15" s="185"/>
      <c r="M15" s="185">
        <v>0</v>
      </c>
      <c r="N15" s="185"/>
      <c r="O15" s="185">
        <v>0</v>
      </c>
      <c r="P15" s="185"/>
      <c r="Q15" s="68">
        <f t="shared" si="0"/>
        <v>0</v>
      </c>
      <c r="R15" s="68">
        <f t="shared" si="0"/>
        <v>0</v>
      </c>
      <c r="S15" s="185">
        <v>0</v>
      </c>
      <c r="T15" s="74"/>
      <c r="U15" s="185">
        <v>0</v>
      </c>
      <c r="V15" s="74"/>
      <c r="W15" s="185">
        <v>0</v>
      </c>
      <c r="X15" s="74"/>
      <c r="Y15" s="68">
        <f t="shared" si="1"/>
        <v>0</v>
      </c>
      <c r="Z15" s="68">
        <f t="shared" si="1"/>
        <v>0</v>
      </c>
      <c r="AA15" s="185">
        <v>1</v>
      </c>
      <c r="AB15" s="74"/>
      <c r="AC15" s="185">
        <v>2</v>
      </c>
      <c r="AD15" s="74"/>
      <c r="AE15" s="186">
        <v>1</v>
      </c>
      <c r="AF15" s="74"/>
      <c r="AG15" s="68">
        <f t="shared" si="2"/>
        <v>4</v>
      </c>
      <c r="AH15" s="68">
        <f t="shared" si="2"/>
        <v>0</v>
      </c>
      <c r="AI15" s="185">
        <v>1</v>
      </c>
      <c r="AJ15" s="74"/>
      <c r="AK15" s="185">
        <v>2</v>
      </c>
      <c r="AL15" s="74"/>
      <c r="AM15" s="185">
        <v>1</v>
      </c>
      <c r="AN15" s="74"/>
      <c r="AO15" s="68">
        <f t="shared" si="3"/>
        <v>4</v>
      </c>
      <c r="AP15" s="68">
        <f t="shared" si="3"/>
        <v>0</v>
      </c>
      <c r="AQ15" s="23">
        <f t="shared" si="4"/>
        <v>8</v>
      </c>
      <c r="AR15" s="77">
        <f t="shared" si="4"/>
        <v>0</v>
      </c>
      <c r="AS15" s="354">
        <f>IF(AND(AR15&gt;0,AQ15&gt;0),AR15/AQ15,0)</f>
        <v>0</v>
      </c>
    </row>
    <row r="16" spans="2:45" ht="128.25">
      <c r="B16" s="638"/>
      <c r="C16" s="268" t="s">
        <v>459</v>
      </c>
      <c r="D16" s="268">
        <v>230</v>
      </c>
      <c r="E16" s="288" t="s">
        <v>221</v>
      </c>
      <c r="F16" s="289" t="s">
        <v>222</v>
      </c>
      <c r="G16" s="290">
        <v>200</v>
      </c>
      <c r="H16" s="289" t="s">
        <v>223</v>
      </c>
      <c r="I16" s="291" t="s">
        <v>224</v>
      </c>
      <c r="J16" s="292" t="s">
        <v>561</v>
      </c>
      <c r="K16" s="185">
        <v>5</v>
      </c>
      <c r="L16" s="185"/>
      <c r="M16" s="185">
        <v>10</v>
      </c>
      <c r="N16" s="185"/>
      <c r="O16" s="185">
        <v>12</v>
      </c>
      <c r="P16" s="185"/>
      <c r="Q16" s="71">
        <f t="shared" si="0"/>
        <v>27</v>
      </c>
      <c r="R16" s="71">
        <f t="shared" si="0"/>
        <v>0</v>
      </c>
      <c r="S16" s="185">
        <v>0</v>
      </c>
      <c r="T16" s="74"/>
      <c r="U16" s="185">
        <v>0</v>
      </c>
      <c r="V16" s="74"/>
      <c r="W16" s="185">
        <v>0</v>
      </c>
      <c r="X16" s="74"/>
      <c r="Y16" s="71">
        <f t="shared" si="1"/>
        <v>0</v>
      </c>
      <c r="Z16" s="71">
        <f t="shared" si="1"/>
        <v>0</v>
      </c>
      <c r="AA16" s="185">
        <f>20+10</f>
        <v>30</v>
      </c>
      <c r="AB16" s="74"/>
      <c r="AC16" s="185">
        <f>23+7</f>
        <v>30</v>
      </c>
      <c r="AD16" s="74"/>
      <c r="AE16" s="186">
        <f>28+2</f>
        <v>30</v>
      </c>
      <c r="AF16" s="74"/>
      <c r="AG16" s="71">
        <f t="shared" si="2"/>
        <v>90</v>
      </c>
      <c r="AH16" s="71">
        <f t="shared" si="2"/>
        <v>0</v>
      </c>
      <c r="AI16" s="185">
        <f>30+15</f>
        <v>45</v>
      </c>
      <c r="AJ16" s="74"/>
      <c r="AK16" s="185">
        <f>32+15</f>
        <v>47</v>
      </c>
      <c r="AL16" s="74"/>
      <c r="AM16" s="185">
        <f>10+11</f>
        <v>21</v>
      </c>
      <c r="AN16" s="74"/>
      <c r="AO16" s="71">
        <f t="shared" si="3"/>
        <v>113</v>
      </c>
      <c r="AP16" s="71">
        <f t="shared" si="3"/>
        <v>0</v>
      </c>
      <c r="AQ16" s="19">
        <f t="shared" si="4"/>
        <v>230</v>
      </c>
      <c r="AR16" s="78">
        <f t="shared" si="4"/>
        <v>0</v>
      </c>
      <c r="AS16" s="354">
        <f>IF(AND(AR16&gt;0,AQ16&gt;0),AR16/AQ16,0)</f>
        <v>0</v>
      </c>
    </row>
    <row r="17" spans="2:45" ht="23.25" hidden="1">
      <c r="B17" s="106"/>
      <c r="C17" s="91"/>
      <c r="D17" s="79"/>
      <c r="E17" s="92"/>
      <c r="F17" s="93"/>
      <c r="G17" s="102"/>
      <c r="H17" s="103"/>
      <c r="I17" s="104"/>
      <c r="J17" s="105"/>
      <c r="K17" s="74">
        <v>0</v>
      </c>
      <c r="L17" s="74">
        <v>0</v>
      </c>
      <c r="M17" s="74">
        <v>0</v>
      </c>
      <c r="N17" s="74">
        <v>0</v>
      </c>
      <c r="O17" s="74">
        <v>0</v>
      </c>
      <c r="P17" s="74">
        <v>0</v>
      </c>
      <c r="Q17" s="80">
        <f t="shared" si="0"/>
        <v>0</v>
      </c>
      <c r="R17" s="80">
        <f t="shared" si="0"/>
        <v>0</v>
      </c>
      <c r="S17" s="74">
        <v>0</v>
      </c>
      <c r="T17" s="74">
        <v>0</v>
      </c>
      <c r="U17" s="74">
        <v>0</v>
      </c>
      <c r="V17" s="74">
        <v>0</v>
      </c>
      <c r="W17" s="74">
        <v>0</v>
      </c>
      <c r="X17" s="74">
        <v>0</v>
      </c>
      <c r="Y17" s="80">
        <f t="shared" si="1"/>
        <v>0</v>
      </c>
      <c r="Z17" s="80">
        <f t="shared" si="1"/>
        <v>0</v>
      </c>
      <c r="AA17" s="74">
        <v>0</v>
      </c>
      <c r="AB17" s="74">
        <v>0</v>
      </c>
      <c r="AC17" s="74">
        <v>0</v>
      </c>
      <c r="AD17" s="74">
        <v>0</v>
      </c>
      <c r="AE17" s="76">
        <v>0</v>
      </c>
      <c r="AF17" s="76">
        <v>0</v>
      </c>
      <c r="AG17" s="80">
        <f t="shared" si="2"/>
        <v>0</v>
      </c>
      <c r="AH17" s="80">
        <f t="shared" si="2"/>
        <v>0</v>
      </c>
      <c r="AI17" s="74">
        <v>0</v>
      </c>
      <c r="AJ17" s="74">
        <v>0</v>
      </c>
      <c r="AK17" s="74">
        <v>0</v>
      </c>
      <c r="AL17" s="74">
        <v>0</v>
      </c>
      <c r="AM17" s="74">
        <v>0</v>
      </c>
      <c r="AN17" s="74">
        <v>0</v>
      </c>
      <c r="AO17" s="80">
        <f t="shared" si="3"/>
        <v>0</v>
      </c>
      <c r="AP17" s="80">
        <f t="shared" si="3"/>
        <v>0</v>
      </c>
      <c r="AQ17" s="98">
        <f t="shared" si="4"/>
        <v>0</v>
      </c>
      <c r="AR17" s="99">
        <f t="shared" si="4"/>
        <v>0</v>
      </c>
      <c r="AS17" s="430">
        <f>IF(AND(AR17&gt;0,AQ17&gt;0),AR17/AQ17,0)</f>
        <v>0</v>
      </c>
    </row>
    <row r="18" spans="2:45" ht="23.25">
      <c r="B18" s="616" t="s">
        <v>23</v>
      </c>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8"/>
      <c r="AS18" s="425">
        <f>AVERAGE(AS13:AS17)</f>
        <v>0</v>
      </c>
    </row>
    <row r="19" spans="2:45" ht="17.25">
      <c r="B19" s="6"/>
      <c r="C19" s="6"/>
      <c r="D19" s="12"/>
      <c r="E19" s="6"/>
      <c r="F19" s="6"/>
      <c r="G19" s="6"/>
      <c r="H19" s="6"/>
      <c r="I19" s="6"/>
      <c r="J19" s="7"/>
    </row>
    <row r="20" spans="2:45" ht="15.75">
      <c r="B20" s="60" t="s">
        <v>4</v>
      </c>
      <c r="C20" s="626"/>
      <c r="D20" s="606"/>
      <c r="E20" s="606"/>
      <c r="F20" s="606"/>
      <c r="G20" s="606"/>
      <c r="H20" s="606"/>
      <c r="I20" s="606"/>
      <c r="J20" s="607"/>
    </row>
    <row r="21" spans="2:45" ht="17.25">
      <c r="B21" s="6"/>
      <c r="C21" s="541"/>
      <c r="D21" s="541"/>
      <c r="E21" s="541"/>
      <c r="F21" s="541"/>
      <c r="G21" s="541"/>
      <c r="H21" s="541"/>
      <c r="I21" s="541"/>
      <c r="J21" s="541"/>
    </row>
    <row r="22" spans="2:45" ht="31.5">
      <c r="B22" s="61" t="s">
        <v>32</v>
      </c>
      <c r="C22" s="530" t="s">
        <v>546</v>
      </c>
      <c r="D22" s="531"/>
      <c r="E22" s="6"/>
      <c r="F22" s="6"/>
      <c r="G22" s="59" t="s">
        <v>22</v>
      </c>
      <c r="H22" s="593" t="s">
        <v>562</v>
      </c>
      <c r="I22" s="594"/>
      <c r="J22" s="594"/>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34"/>
      <c r="F26" s="534"/>
      <c r="G26" s="534"/>
      <c r="H26" s="534"/>
      <c r="I26" s="84"/>
      <c r="J26" s="6"/>
    </row>
    <row r="27" spans="2:45" ht="17.25">
      <c r="B27" s="6"/>
      <c r="C27" s="6"/>
      <c r="D27" s="12"/>
      <c r="E27" s="6"/>
      <c r="F27" s="6"/>
      <c r="G27" s="7"/>
      <c r="H27" s="6"/>
      <c r="I27" s="6"/>
      <c r="J27" s="6"/>
    </row>
    <row r="28" spans="2:45" ht="17.25">
      <c r="B28" s="6"/>
      <c r="C28" s="6"/>
      <c r="D28" s="12"/>
      <c r="E28" s="534"/>
      <c r="F28" s="534"/>
      <c r="G28" s="534"/>
      <c r="H28" s="534"/>
      <c r="I28" s="84"/>
      <c r="J28" s="6"/>
    </row>
    <row r="29" spans="2:45" ht="17.25">
      <c r="B29" s="6"/>
      <c r="C29" s="6"/>
      <c r="D29" s="12"/>
      <c r="E29" s="6"/>
      <c r="F29" s="6"/>
      <c r="G29" s="7"/>
      <c r="H29" s="6"/>
      <c r="I29" s="6"/>
      <c r="J29" s="6"/>
    </row>
    <row r="30" spans="2:45" ht="17.25">
      <c r="B30" s="6"/>
      <c r="C30" s="6"/>
      <c r="D30" s="12"/>
      <c r="E30" s="534"/>
      <c r="F30" s="534"/>
      <c r="G30" s="534"/>
      <c r="H30" s="534"/>
      <c r="I30" s="84"/>
      <c r="J30" s="6"/>
    </row>
  </sheetData>
  <sheetProtection algorithmName="SHA-512" hashValue="BqCB3mleuKLX4c0XGHcpvJjbWTNbjUqrVSprjG0l7eGCjJa6+BSRidK/mgnX11YFoq/vYziSeHxocVlWaIksxw==" saltValue="C2v36iFG5P+ebXnS3fseUg==" spinCount="100000" sheet="1" objects="1" scenarios="1"/>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30:H30"/>
    <mergeCell ref="AM11:AN11"/>
    <mergeCell ref="AO11:AP11"/>
    <mergeCell ref="C21:J21"/>
    <mergeCell ref="C22:D22"/>
    <mergeCell ref="H22:J22"/>
    <mergeCell ref="E26:H26"/>
    <mergeCell ref="E28:H28"/>
    <mergeCell ref="K11:L11"/>
    <mergeCell ref="M11:N11"/>
    <mergeCell ref="U11:V11"/>
    <mergeCell ref="W11:X11"/>
    <mergeCell ref="Y11:Z11"/>
    <mergeCell ref="C13:C14"/>
    <mergeCell ref="B18:AR18"/>
    <mergeCell ref="C20:J20"/>
    <mergeCell ref="B13:B16"/>
    <mergeCell ref="AA11:AB11"/>
    <mergeCell ref="AC11:AD11"/>
    <mergeCell ref="AE11:AF11"/>
    <mergeCell ref="AG11:AH11"/>
    <mergeCell ref="AI11:AJ11"/>
    <mergeCell ref="AK11:AL11"/>
    <mergeCell ref="O11:P11"/>
    <mergeCell ref="Q11:R11"/>
    <mergeCell ref="S11:T1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B1:AS36"/>
  <sheetViews>
    <sheetView showGridLines="0" tabSelected="1" zoomScale="55" zoomScaleNormal="55" workbookViewId="0">
      <selection activeCell="P20" sqref="P20"/>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8.42578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5" width="21.2851562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145" t="s">
        <v>36</v>
      </c>
      <c r="AS3" s="146" t="s">
        <v>37</v>
      </c>
    </row>
    <row r="4" spans="2:45">
      <c r="B4" s="568"/>
      <c r="C4" s="573"/>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573"/>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581" t="s">
        <v>38</v>
      </c>
      <c r="AS5" s="582"/>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479"/>
      <c r="AS7" s="480"/>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502" t="s">
        <v>35</v>
      </c>
      <c r="C9" s="692" t="s">
        <v>34</v>
      </c>
      <c r="D9" s="692" t="s">
        <v>63</v>
      </c>
      <c r="E9" s="692" t="s">
        <v>66</v>
      </c>
      <c r="F9" s="692" t="s">
        <v>67</v>
      </c>
      <c r="G9" s="692" t="s">
        <v>31</v>
      </c>
      <c r="H9" s="692" t="s">
        <v>25</v>
      </c>
      <c r="I9" s="692" t="s">
        <v>95</v>
      </c>
      <c r="J9" s="692"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5" t="s">
        <v>6</v>
      </c>
      <c r="AR9" s="506" t="s">
        <v>7</v>
      </c>
      <c r="AS9" s="506" t="s">
        <v>24</v>
      </c>
    </row>
    <row r="10" spans="2:45" ht="15.75">
      <c r="B10" s="502"/>
      <c r="C10" s="692"/>
      <c r="D10" s="692"/>
      <c r="E10" s="692"/>
      <c r="F10" s="692"/>
      <c r="G10" s="692"/>
      <c r="H10" s="692"/>
      <c r="I10" s="692"/>
      <c r="J10" s="692"/>
      <c r="K10" s="507" t="s">
        <v>26</v>
      </c>
      <c r="L10" s="507"/>
      <c r="M10" s="507"/>
      <c r="N10" s="507"/>
      <c r="O10" s="507"/>
      <c r="P10" s="507"/>
      <c r="Q10" s="507"/>
      <c r="R10" s="507"/>
      <c r="S10" s="507" t="s">
        <v>27</v>
      </c>
      <c r="T10" s="507"/>
      <c r="U10" s="507"/>
      <c r="V10" s="507"/>
      <c r="W10" s="507"/>
      <c r="X10" s="507"/>
      <c r="Y10" s="507"/>
      <c r="Z10" s="507"/>
      <c r="AA10" s="507" t="s">
        <v>28</v>
      </c>
      <c r="AB10" s="507"/>
      <c r="AC10" s="507"/>
      <c r="AD10" s="507"/>
      <c r="AE10" s="507"/>
      <c r="AF10" s="507"/>
      <c r="AG10" s="507"/>
      <c r="AH10" s="507"/>
      <c r="AI10" s="507" t="s">
        <v>29</v>
      </c>
      <c r="AJ10" s="507"/>
      <c r="AK10" s="507"/>
      <c r="AL10" s="507"/>
      <c r="AM10" s="507"/>
      <c r="AN10" s="507"/>
      <c r="AO10" s="507"/>
      <c r="AP10" s="507"/>
      <c r="AQ10" s="505"/>
      <c r="AR10" s="506"/>
      <c r="AS10" s="506"/>
    </row>
    <row r="11" spans="2:45" ht="15.75" customHeight="1">
      <c r="B11" s="502"/>
      <c r="C11" s="692"/>
      <c r="D11" s="692"/>
      <c r="E11" s="692"/>
      <c r="F11" s="692"/>
      <c r="G11" s="692"/>
      <c r="H11" s="692"/>
      <c r="I11" s="692"/>
      <c r="J11" s="692"/>
      <c r="K11" s="507" t="s">
        <v>8</v>
      </c>
      <c r="L11" s="507"/>
      <c r="M11" s="507" t="s">
        <v>9</v>
      </c>
      <c r="N11" s="507"/>
      <c r="O11" s="511" t="s">
        <v>10</v>
      </c>
      <c r="P11" s="512"/>
      <c r="Q11" s="509" t="s">
        <v>11</v>
      </c>
      <c r="R11" s="510"/>
      <c r="S11" s="507" t="s">
        <v>33</v>
      </c>
      <c r="T11" s="507"/>
      <c r="U11" s="507" t="s">
        <v>12</v>
      </c>
      <c r="V11" s="507"/>
      <c r="W11" s="507" t="s">
        <v>13</v>
      </c>
      <c r="X11" s="507"/>
      <c r="Y11" s="509" t="s">
        <v>11</v>
      </c>
      <c r="Z11" s="510"/>
      <c r="AA11" s="507" t="s">
        <v>14</v>
      </c>
      <c r="AB11" s="507"/>
      <c r="AC11" s="507" t="s">
        <v>15</v>
      </c>
      <c r="AD11" s="507"/>
      <c r="AE11" s="507" t="s">
        <v>16</v>
      </c>
      <c r="AF11" s="507"/>
      <c r="AG11" s="509" t="s">
        <v>11</v>
      </c>
      <c r="AH11" s="510"/>
      <c r="AI11" s="507" t="s">
        <v>17</v>
      </c>
      <c r="AJ11" s="507"/>
      <c r="AK11" s="507" t="s">
        <v>18</v>
      </c>
      <c r="AL11" s="507"/>
      <c r="AM11" s="507" t="s">
        <v>19</v>
      </c>
      <c r="AN11" s="507"/>
      <c r="AO11" s="509" t="s">
        <v>11</v>
      </c>
      <c r="AP11" s="510"/>
      <c r="AQ11" s="505"/>
      <c r="AR11" s="506"/>
      <c r="AS11" s="506"/>
    </row>
    <row r="12" spans="2:45" ht="13.5">
      <c r="B12" s="503"/>
      <c r="C12" s="597"/>
      <c r="D12" s="597"/>
      <c r="E12" s="597"/>
      <c r="F12" s="597"/>
      <c r="G12" s="597"/>
      <c r="H12" s="597"/>
      <c r="I12" s="597"/>
      <c r="J12" s="597"/>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505"/>
      <c r="AR12" s="506"/>
      <c r="AS12" s="506"/>
    </row>
    <row r="13" spans="2:45" ht="157.5" customHeight="1">
      <c r="B13" s="613" t="s">
        <v>358</v>
      </c>
      <c r="C13" s="330" t="s">
        <v>460</v>
      </c>
      <c r="D13" s="331">
        <v>3</v>
      </c>
      <c r="E13" s="332" t="s">
        <v>333</v>
      </c>
      <c r="F13" s="332" t="s">
        <v>334</v>
      </c>
      <c r="G13" s="333">
        <v>3</v>
      </c>
      <c r="H13" s="330" t="s">
        <v>335</v>
      </c>
      <c r="I13" s="330" t="s">
        <v>336</v>
      </c>
      <c r="J13" s="332" t="s">
        <v>3</v>
      </c>
      <c r="K13" s="227">
        <v>0</v>
      </c>
      <c r="L13" s="227"/>
      <c r="M13" s="227">
        <v>0</v>
      </c>
      <c r="N13" s="227"/>
      <c r="O13" s="227">
        <v>2</v>
      </c>
      <c r="P13" s="227"/>
      <c r="Q13" s="229">
        <f>K13+M13+O13</f>
        <v>2</v>
      </c>
      <c r="R13" s="229">
        <f>L13+N13+P13</f>
        <v>0</v>
      </c>
      <c r="S13" s="227">
        <v>0</v>
      </c>
      <c r="T13" s="134"/>
      <c r="U13" s="227">
        <v>0</v>
      </c>
      <c r="V13" s="134"/>
      <c r="W13" s="227">
        <v>0</v>
      </c>
      <c r="X13" s="134"/>
      <c r="Y13" s="229">
        <f>S13+U13+W13</f>
        <v>0</v>
      </c>
      <c r="Z13" s="229">
        <f>T13+V13+X13</f>
        <v>0</v>
      </c>
      <c r="AA13" s="227">
        <v>1</v>
      </c>
      <c r="AB13" s="134"/>
      <c r="AC13" s="227">
        <v>0</v>
      </c>
      <c r="AD13" s="134"/>
      <c r="AE13" s="339">
        <v>0</v>
      </c>
      <c r="AF13" s="136"/>
      <c r="AG13" s="229">
        <f>AA13+AC13+AE13</f>
        <v>1</v>
      </c>
      <c r="AH13" s="229">
        <f>AB13+AD13+AF13</f>
        <v>0</v>
      </c>
      <c r="AI13" s="227">
        <v>0</v>
      </c>
      <c r="AJ13" s="134"/>
      <c r="AK13" s="227">
        <v>0</v>
      </c>
      <c r="AL13" s="134"/>
      <c r="AM13" s="227">
        <v>0</v>
      </c>
      <c r="AN13" s="134"/>
      <c r="AO13" s="229">
        <f>AI13+AK13+AM13</f>
        <v>0</v>
      </c>
      <c r="AP13" s="229">
        <f>AJ13+AL13+AN13</f>
        <v>0</v>
      </c>
      <c r="AQ13" s="277">
        <f>Q13+Y13+AG13+AO13</f>
        <v>3</v>
      </c>
      <c r="AR13" s="277">
        <f>R13+Z13+AH13+AP13</f>
        <v>0</v>
      </c>
      <c r="AS13" s="347">
        <f t="shared" ref="AS13:AS23" si="0">IF(AND(AR13&gt;0,AQ13&gt;0),AR13/AQ13,0)</f>
        <v>0</v>
      </c>
    </row>
    <row r="14" spans="2:45" ht="72">
      <c r="B14" s="706"/>
      <c r="C14" s="334" t="s">
        <v>461</v>
      </c>
      <c r="D14" s="335">
        <v>2</v>
      </c>
      <c r="E14" s="336" t="s">
        <v>337</v>
      </c>
      <c r="F14" s="336" t="s">
        <v>338</v>
      </c>
      <c r="G14" s="337">
        <v>3</v>
      </c>
      <c r="H14" s="334" t="s">
        <v>339</v>
      </c>
      <c r="I14" s="330" t="s">
        <v>340</v>
      </c>
      <c r="J14" s="332" t="s">
        <v>3</v>
      </c>
      <c r="K14" s="227">
        <v>0</v>
      </c>
      <c r="L14" s="227"/>
      <c r="M14" s="227">
        <v>1</v>
      </c>
      <c r="N14" s="227"/>
      <c r="O14" s="227">
        <v>0</v>
      </c>
      <c r="P14" s="227"/>
      <c r="Q14" s="229">
        <v>1</v>
      </c>
      <c r="R14" s="229">
        <f t="shared" ref="R14" si="1">L14+N14+P14</f>
        <v>0</v>
      </c>
      <c r="S14" s="227">
        <v>0</v>
      </c>
      <c r="T14" s="134"/>
      <c r="U14" s="227">
        <v>1</v>
      </c>
      <c r="V14" s="134"/>
      <c r="W14" s="227">
        <v>0</v>
      </c>
      <c r="X14" s="134"/>
      <c r="Y14" s="229">
        <v>1</v>
      </c>
      <c r="Z14" s="229">
        <f t="shared" ref="Z14" si="2">T14+V14+X14</f>
        <v>0</v>
      </c>
      <c r="AA14" s="227">
        <v>0</v>
      </c>
      <c r="AB14" s="134"/>
      <c r="AC14" s="227">
        <v>0</v>
      </c>
      <c r="AD14" s="134"/>
      <c r="AE14" s="339">
        <v>0</v>
      </c>
      <c r="AF14" s="136"/>
      <c r="AG14" s="229">
        <v>0</v>
      </c>
      <c r="AH14" s="229">
        <f t="shared" ref="AH14" si="3">AB14+AD14+AF14</f>
        <v>0</v>
      </c>
      <c r="AI14" s="227">
        <v>0</v>
      </c>
      <c r="AJ14" s="134"/>
      <c r="AK14" s="227">
        <v>0</v>
      </c>
      <c r="AL14" s="134"/>
      <c r="AM14" s="227">
        <v>0</v>
      </c>
      <c r="AN14" s="134"/>
      <c r="AO14" s="229">
        <v>0</v>
      </c>
      <c r="AP14" s="229">
        <f t="shared" ref="AP14" si="4">AJ14+AL14+AN14</f>
        <v>0</v>
      </c>
      <c r="AQ14" s="277">
        <f t="shared" ref="AQ14:AR20" si="5">Q14+Y14+AG14+AO14</f>
        <v>2</v>
      </c>
      <c r="AR14" s="277">
        <f t="shared" si="5"/>
        <v>0</v>
      </c>
      <c r="AS14" s="347">
        <f t="shared" si="0"/>
        <v>0</v>
      </c>
    </row>
    <row r="15" spans="2:45" ht="198">
      <c r="B15" s="706"/>
      <c r="C15" s="334" t="s">
        <v>462</v>
      </c>
      <c r="D15" s="331">
        <v>65</v>
      </c>
      <c r="E15" s="332" t="s">
        <v>341</v>
      </c>
      <c r="F15" s="332" t="s">
        <v>342</v>
      </c>
      <c r="G15" s="333">
        <v>65</v>
      </c>
      <c r="H15" s="330" t="s">
        <v>343</v>
      </c>
      <c r="I15" s="330" t="s">
        <v>344</v>
      </c>
      <c r="J15" s="332" t="s">
        <v>3</v>
      </c>
      <c r="K15" s="227">
        <v>65</v>
      </c>
      <c r="L15" s="227"/>
      <c r="M15" s="227">
        <v>0</v>
      </c>
      <c r="N15" s="227"/>
      <c r="O15" s="227">
        <v>0</v>
      </c>
      <c r="P15" s="227"/>
      <c r="Q15" s="229">
        <f t="shared" ref="Q15:R23" si="6">K15+M15+O15</f>
        <v>65</v>
      </c>
      <c r="R15" s="229">
        <f t="shared" si="6"/>
        <v>0</v>
      </c>
      <c r="S15" s="227">
        <v>0</v>
      </c>
      <c r="T15" s="134"/>
      <c r="U15" s="227">
        <v>0</v>
      </c>
      <c r="V15" s="134"/>
      <c r="W15" s="227">
        <v>0</v>
      </c>
      <c r="X15" s="134"/>
      <c r="Y15" s="229">
        <f t="shared" ref="Y15:Z23" si="7">S15+U15+W15</f>
        <v>0</v>
      </c>
      <c r="Z15" s="229">
        <f t="shared" si="7"/>
        <v>0</v>
      </c>
      <c r="AA15" s="227">
        <v>0</v>
      </c>
      <c r="AB15" s="134"/>
      <c r="AC15" s="227">
        <v>0</v>
      </c>
      <c r="AD15" s="134"/>
      <c r="AE15" s="339">
        <v>0</v>
      </c>
      <c r="AF15" s="136"/>
      <c r="AG15" s="229">
        <f t="shared" ref="AG15:AH23" si="8">AA15+AC15+AE15</f>
        <v>0</v>
      </c>
      <c r="AH15" s="229">
        <f t="shared" si="8"/>
        <v>0</v>
      </c>
      <c r="AI15" s="227">
        <v>0</v>
      </c>
      <c r="AJ15" s="134"/>
      <c r="AK15" s="227">
        <v>0</v>
      </c>
      <c r="AL15" s="134"/>
      <c r="AM15" s="227">
        <v>0</v>
      </c>
      <c r="AN15" s="134"/>
      <c r="AO15" s="229">
        <f t="shared" ref="AO15:AP23" si="9">AI15+AK15+AM15</f>
        <v>0</v>
      </c>
      <c r="AP15" s="229">
        <f t="shared" si="9"/>
        <v>0</v>
      </c>
      <c r="AQ15" s="277">
        <f t="shared" si="5"/>
        <v>65</v>
      </c>
      <c r="AR15" s="277">
        <f t="shared" si="5"/>
        <v>0</v>
      </c>
      <c r="AS15" s="347">
        <f t="shared" si="0"/>
        <v>0</v>
      </c>
    </row>
    <row r="16" spans="2:45" ht="162">
      <c r="B16" s="706"/>
      <c r="C16" s="334" t="s">
        <v>463</v>
      </c>
      <c r="D16" s="331">
        <v>3</v>
      </c>
      <c r="E16" s="332" t="s">
        <v>345</v>
      </c>
      <c r="F16" s="332" t="s">
        <v>346</v>
      </c>
      <c r="G16" s="333">
        <v>2</v>
      </c>
      <c r="H16" s="330" t="s">
        <v>347</v>
      </c>
      <c r="I16" s="330" t="s">
        <v>530</v>
      </c>
      <c r="J16" s="332" t="s">
        <v>3</v>
      </c>
      <c r="K16" s="227">
        <v>1</v>
      </c>
      <c r="L16" s="227"/>
      <c r="M16" s="227">
        <v>0</v>
      </c>
      <c r="N16" s="227"/>
      <c r="O16" s="227">
        <v>0</v>
      </c>
      <c r="P16" s="227"/>
      <c r="Q16" s="229">
        <f t="shared" si="6"/>
        <v>1</v>
      </c>
      <c r="R16" s="229">
        <f t="shared" si="6"/>
        <v>0</v>
      </c>
      <c r="S16" s="227">
        <v>0</v>
      </c>
      <c r="T16" s="134"/>
      <c r="U16" s="227">
        <v>1</v>
      </c>
      <c r="V16" s="134"/>
      <c r="W16" s="227">
        <v>0</v>
      </c>
      <c r="X16" s="134"/>
      <c r="Y16" s="229">
        <f t="shared" si="7"/>
        <v>1</v>
      </c>
      <c r="Z16" s="229">
        <f t="shared" si="7"/>
        <v>0</v>
      </c>
      <c r="AA16" s="227">
        <v>0</v>
      </c>
      <c r="AB16" s="134"/>
      <c r="AC16" s="227">
        <v>0</v>
      </c>
      <c r="AD16" s="134"/>
      <c r="AE16" s="339">
        <v>1</v>
      </c>
      <c r="AF16" s="136"/>
      <c r="AG16" s="229">
        <f t="shared" si="8"/>
        <v>1</v>
      </c>
      <c r="AH16" s="229">
        <f t="shared" si="8"/>
        <v>0</v>
      </c>
      <c r="AI16" s="227">
        <v>0</v>
      </c>
      <c r="AJ16" s="134"/>
      <c r="AK16" s="227">
        <v>0</v>
      </c>
      <c r="AL16" s="134"/>
      <c r="AM16" s="227">
        <v>0</v>
      </c>
      <c r="AN16" s="134"/>
      <c r="AO16" s="229">
        <v>0</v>
      </c>
      <c r="AP16" s="229">
        <f t="shared" si="9"/>
        <v>0</v>
      </c>
      <c r="AQ16" s="277">
        <f t="shared" si="5"/>
        <v>3</v>
      </c>
      <c r="AR16" s="277">
        <f t="shared" si="5"/>
        <v>0</v>
      </c>
      <c r="AS16" s="347">
        <f t="shared" si="0"/>
        <v>0</v>
      </c>
    </row>
    <row r="17" spans="2:45" ht="198">
      <c r="B17" s="706"/>
      <c r="C17" s="334" t="s">
        <v>464</v>
      </c>
      <c r="D17" s="331">
        <v>2</v>
      </c>
      <c r="E17" s="332" t="s">
        <v>348</v>
      </c>
      <c r="F17" s="332" t="s">
        <v>531</v>
      </c>
      <c r="G17" s="333">
        <v>2</v>
      </c>
      <c r="H17" s="330" t="s">
        <v>349</v>
      </c>
      <c r="I17" s="330" t="s">
        <v>359</v>
      </c>
      <c r="J17" s="332" t="s">
        <v>3</v>
      </c>
      <c r="K17" s="227">
        <v>0</v>
      </c>
      <c r="L17" s="227"/>
      <c r="M17" s="227">
        <v>1</v>
      </c>
      <c r="N17" s="227"/>
      <c r="O17" s="227">
        <v>0</v>
      </c>
      <c r="P17" s="227"/>
      <c r="Q17" s="229">
        <v>1</v>
      </c>
      <c r="R17" s="229">
        <f t="shared" si="6"/>
        <v>0</v>
      </c>
      <c r="S17" s="227">
        <v>0</v>
      </c>
      <c r="T17" s="134"/>
      <c r="U17" s="227">
        <v>0</v>
      </c>
      <c r="V17" s="134"/>
      <c r="W17" s="227">
        <v>0</v>
      </c>
      <c r="X17" s="134"/>
      <c r="Y17" s="229">
        <f t="shared" si="7"/>
        <v>0</v>
      </c>
      <c r="Z17" s="229">
        <f t="shared" si="7"/>
        <v>0</v>
      </c>
      <c r="AA17" s="227">
        <v>0</v>
      </c>
      <c r="AB17" s="134"/>
      <c r="AC17" s="227">
        <v>1</v>
      </c>
      <c r="AD17" s="134"/>
      <c r="AE17" s="339">
        <v>0</v>
      </c>
      <c r="AF17" s="136"/>
      <c r="AG17" s="229">
        <f t="shared" si="8"/>
        <v>1</v>
      </c>
      <c r="AH17" s="229">
        <f t="shared" si="8"/>
        <v>0</v>
      </c>
      <c r="AI17" s="227">
        <v>0</v>
      </c>
      <c r="AJ17" s="134"/>
      <c r="AK17" s="227">
        <v>0</v>
      </c>
      <c r="AL17" s="134"/>
      <c r="AM17" s="227">
        <v>0</v>
      </c>
      <c r="AN17" s="134"/>
      <c r="AO17" s="229">
        <v>0</v>
      </c>
      <c r="AP17" s="229">
        <f t="shared" si="9"/>
        <v>0</v>
      </c>
      <c r="AQ17" s="277">
        <f t="shared" si="5"/>
        <v>2</v>
      </c>
      <c r="AR17" s="277">
        <f t="shared" si="5"/>
        <v>0</v>
      </c>
      <c r="AS17" s="347">
        <f t="shared" si="0"/>
        <v>0</v>
      </c>
    </row>
    <row r="18" spans="2:45" ht="144">
      <c r="B18" s="706"/>
      <c r="C18" s="334" t="s">
        <v>465</v>
      </c>
      <c r="D18" s="335">
        <v>10</v>
      </c>
      <c r="E18" s="332" t="s">
        <v>350</v>
      </c>
      <c r="F18" s="332" t="s">
        <v>351</v>
      </c>
      <c r="G18" s="333">
        <v>11</v>
      </c>
      <c r="H18" s="330" t="s">
        <v>352</v>
      </c>
      <c r="I18" s="330" t="s">
        <v>532</v>
      </c>
      <c r="J18" s="332" t="s">
        <v>3</v>
      </c>
      <c r="K18" s="227">
        <v>3</v>
      </c>
      <c r="L18" s="227"/>
      <c r="M18" s="227">
        <v>3</v>
      </c>
      <c r="N18" s="227"/>
      <c r="O18" s="227">
        <v>0</v>
      </c>
      <c r="P18" s="227"/>
      <c r="Q18" s="229">
        <f t="shared" si="6"/>
        <v>6</v>
      </c>
      <c r="R18" s="229">
        <f t="shared" si="6"/>
        <v>0</v>
      </c>
      <c r="S18" s="227">
        <v>0</v>
      </c>
      <c r="T18" s="134"/>
      <c r="U18" s="227">
        <v>1</v>
      </c>
      <c r="V18" s="134"/>
      <c r="W18" s="227">
        <v>0</v>
      </c>
      <c r="X18" s="134"/>
      <c r="Y18" s="229">
        <f t="shared" si="7"/>
        <v>1</v>
      </c>
      <c r="Z18" s="229">
        <f t="shared" si="7"/>
        <v>0</v>
      </c>
      <c r="AA18" s="227">
        <v>1</v>
      </c>
      <c r="AB18" s="134"/>
      <c r="AC18" s="227">
        <v>1</v>
      </c>
      <c r="AD18" s="134"/>
      <c r="AE18" s="339">
        <v>1</v>
      </c>
      <c r="AF18" s="136"/>
      <c r="AG18" s="229">
        <f t="shared" si="8"/>
        <v>3</v>
      </c>
      <c r="AH18" s="229">
        <f t="shared" si="8"/>
        <v>0</v>
      </c>
      <c r="AI18" s="227">
        <v>0</v>
      </c>
      <c r="AJ18" s="134"/>
      <c r="AK18" s="227">
        <v>0</v>
      </c>
      <c r="AL18" s="134"/>
      <c r="AM18" s="227">
        <v>0</v>
      </c>
      <c r="AN18" s="134"/>
      <c r="AO18" s="229">
        <f t="shared" si="9"/>
        <v>0</v>
      </c>
      <c r="AP18" s="229">
        <f t="shared" si="9"/>
        <v>0</v>
      </c>
      <c r="AQ18" s="277">
        <f t="shared" si="5"/>
        <v>10</v>
      </c>
      <c r="AR18" s="277">
        <f t="shared" si="5"/>
        <v>0</v>
      </c>
      <c r="AS18" s="347">
        <f t="shared" si="0"/>
        <v>0</v>
      </c>
    </row>
    <row r="19" spans="2:45" ht="144">
      <c r="B19" s="706"/>
      <c r="C19" s="334" t="s">
        <v>466</v>
      </c>
      <c r="D19" s="331">
        <v>1</v>
      </c>
      <c r="E19" s="332" t="s">
        <v>533</v>
      </c>
      <c r="F19" s="332" t="s">
        <v>583</v>
      </c>
      <c r="G19" s="333">
        <v>1</v>
      </c>
      <c r="H19" s="330" t="s">
        <v>534</v>
      </c>
      <c r="I19" s="330" t="s">
        <v>353</v>
      </c>
      <c r="J19" s="332" t="s">
        <v>3</v>
      </c>
      <c r="K19" s="227">
        <v>0</v>
      </c>
      <c r="L19" s="227"/>
      <c r="M19" s="227">
        <v>0</v>
      </c>
      <c r="N19" s="227"/>
      <c r="O19" s="227">
        <v>0</v>
      </c>
      <c r="P19" s="227"/>
      <c r="Q19" s="229">
        <f t="shared" si="6"/>
        <v>0</v>
      </c>
      <c r="R19" s="229">
        <f t="shared" si="6"/>
        <v>0</v>
      </c>
      <c r="S19" s="227">
        <v>0</v>
      </c>
      <c r="T19" s="134"/>
      <c r="U19" s="227">
        <v>0</v>
      </c>
      <c r="V19" s="134"/>
      <c r="W19" s="227">
        <v>0</v>
      </c>
      <c r="X19" s="134"/>
      <c r="Y19" s="229">
        <f t="shared" si="7"/>
        <v>0</v>
      </c>
      <c r="Z19" s="229">
        <f t="shared" si="7"/>
        <v>0</v>
      </c>
      <c r="AA19" s="227">
        <v>0</v>
      </c>
      <c r="AB19" s="134"/>
      <c r="AC19" s="227">
        <v>0</v>
      </c>
      <c r="AD19" s="134"/>
      <c r="AE19" s="339">
        <v>0</v>
      </c>
      <c r="AF19" s="136"/>
      <c r="AG19" s="229">
        <f t="shared" si="8"/>
        <v>0</v>
      </c>
      <c r="AH19" s="229">
        <f t="shared" si="8"/>
        <v>0</v>
      </c>
      <c r="AI19" s="227">
        <v>1</v>
      </c>
      <c r="AJ19" s="134"/>
      <c r="AK19" s="227">
        <v>0</v>
      </c>
      <c r="AL19" s="134"/>
      <c r="AM19" s="227">
        <v>0</v>
      </c>
      <c r="AN19" s="134"/>
      <c r="AO19" s="229">
        <f t="shared" si="9"/>
        <v>1</v>
      </c>
      <c r="AP19" s="229">
        <f t="shared" si="9"/>
        <v>0</v>
      </c>
      <c r="AQ19" s="277">
        <f t="shared" si="5"/>
        <v>1</v>
      </c>
      <c r="AR19" s="277">
        <f t="shared" si="5"/>
        <v>0</v>
      </c>
      <c r="AS19" s="347">
        <f t="shared" si="0"/>
        <v>0</v>
      </c>
    </row>
    <row r="20" spans="2:45" ht="209.25" customHeight="1">
      <c r="B20" s="615"/>
      <c r="C20" s="334" t="s">
        <v>467</v>
      </c>
      <c r="D20" s="331">
        <v>1</v>
      </c>
      <c r="E20" s="332" t="s">
        <v>354</v>
      </c>
      <c r="F20" s="332" t="s">
        <v>355</v>
      </c>
      <c r="G20" s="333">
        <v>1</v>
      </c>
      <c r="H20" s="330" t="s">
        <v>356</v>
      </c>
      <c r="I20" s="338" t="s">
        <v>528</v>
      </c>
      <c r="J20" s="332" t="s">
        <v>3</v>
      </c>
      <c r="K20" s="227">
        <v>0</v>
      </c>
      <c r="L20" s="227"/>
      <c r="M20" s="227">
        <v>0</v>
      </c>
      <c r="N20" s="227"/>
      <c r="O20" s="227">
        <v>0</v>
      </c>
      <c r="P20" s="227"/>
      <c r="Q20" s="229">
        <f t="shared" si="6"/>
        <v>0</v>
      </c>
      <c r="R20" s="229">
        <f t="shared" si="6"/>
        <v>0</v>
      </c>
      <c r="S20" s="227">
        <v>0</v>
      </c>
      <c r="T20" s="134"/>
      <c r="U20" s="227">
        <v>0</v>
      </c>
      <c r="V20" s="134"/>
      <c r="W20" s="227">
        <v>0</v>
      </c>
      <c r="X20" s="134"/>
      <c r="Y20" s="229">
        <f t="shared" si="7"/>
        <v>0</v>
      </c>
      <c r="Z20" s="229">
        <f t="shared" si="7"/>
        <v>0</v>
      </c>
      <c r="AA20" s="227">
        <v>0</v>
      </c>
      <c r="AB20" s="134"/>
      <c r="AC20" s="227">
        <v>0</v>
      </c>
      <c r="AD20" s="134"/>
      <c r="AE20" s="339">
        <v>0</v>
      </c>
      <c r="AF20" s="136"/>
      <c r="AG20" s="229">
        <f t="shared" si="8"/>
        <v>0</v>
      </c>
      <c r="AH20" s="229">
        <f t="shared" si="8"/>
        <v>0</v>
      </c>
      <c r="AI20" s="227">
        <v>0</v>
      </c>
      <c r="AJ20" s="134"/>
      <c r="AK20" s="227">
        <v>1</v>
      </c>
      <c r="AL20" s="134"/>
      <c r="AM20" s="227">
        <v>0</v>
      </c>
      <c r="AN20" s="134"/>
      <c r="AO20" s="229">
        <f>AI20+AK20+AM20</f>
        <v>1</v>
      </c>
      <c r="AP20" s="229">
        <f t="shared" si="9"/>
        <v>0</v>
      </c>
      <c r="AQ20" s="277">
        <f t="shared" si="5"/>
        <v>1</v>
      </c>
      <c r="AR20" s="277">
        <f t="shared" si="5"/>
        <v>0</v>
      </c>
      <c r="AS20" s="347">
        <f t="shared" si="0"/>
        <v>0</v>
      </c>
    </row>
    <row r="21" spans="2:45" ht="23.25" hidden="1">
      <c r="B21" s="155"/>
      <c r="C21" s="156"/>
      <c r="D21" s="157"/>
      <c r="E21" s="158"/>
      <c r="F21" s="158"/>
      <c r="G21" s="159"/>
      <c r="H21" s="156"/>
      <c r="I21" s="156"/>
      <c r="J21" s="158"/>
      <c r="K21" s="134">
        <v>0</v>
      </c>
      <c r="L21" s="134">
        <v>0</v>
      </c>
      <c r="M21" s="134">
        <v>0</v>
      </c>
      <c r="N21" s="134">
        <v>0</v>
      </c>
      <c r="O21" s="134">
        <v>0</v>
      </c>
      <c r="P21" s="134">
        <v>0</v>
      </c>
      <c r="Q21" s="135">
        <f t="shared" si="6"/>
        <v>0</v>
      </c>
      <c r="R21" s="135">
        <f t="shared" si="6"/>
        <v>0</v>
      </c>
      <c r="S21" s="134">
        <v>0</v>
      </c>
      <c r="T21" s="134">
        <v>0</v>
      </c>
      <c r="U21" s="134">
        <v>0</v>
      </c>
      <c r="V21" s="134">
        <v>0</v>
      </c>
      <c r="W21" s="134">
        <v>0</v>
      </c>
      <c r="X21" s="134">
        <v>0</v>
      </c>
      <c r="Y21" s="135">
        <f t="shared" si="7"/>
        <v>0</v>
      </c>
      <c r="Z21" s="135">
        <f t="shared" si="7"/>
        <v>0</v>
      </c>
      <c r="AA21" s="134">
        <v>0</v>
      </c>
      <c r="AB21" s="134">
        <v>0</v>
      </c>
      <c r="AC21" s="134">
        <v>0</v>
      </c>
      <c r="AD21" s="134">
        <v>0</v>
      </c>
      <c r="AE21" s="136">
        <v>0</v>
      </c>
      <c r="AF21" s="136">
        <v>0</v>
      </c>
      <c r="AG21" s="135">
        <f t="shared" si="8"/>
        <v>0</v>
      </c>
      <c r="AH21" s="135">
        <f t="shared" si="8"/>
        <v>0</v>
      </c>
      <c r="AI21" s="134">
        <v>0</v>
      </c>
      <c r="AJ21" s="134">
        <v>0</v>
      </c>
      <c r="AK21" s="134">
        <v>0</v>
      </c>
      <c r="AL21" s="134">
        <v>0</v>
      </c>
      <c r="AM21" s="134">
        <v>0</v>
      </c>
      <c r="AN21" s="134">
        <v>0</v>
      </c>
      <c r="AO21" s="135">
        <f>AI21+AK21+AM21</f>
        <v>0</v>
      </c>
      <c r="AP21" s="135">
        <f t="shared" si="9"/>
        <v>0</v>
      </c>
      <c r="AQ21" s="147">
        <f t="shared" ref="AQ21:AR23" si="10">Q21+Y21+AG21+AO21</f>
        <v>0</v>
      </c>
      <c r="AR21" s="137">
        <f t="shared" si="10"/>
        <v>0</v>
      </c>
      <c r="AS21" s="447">
        <f t="shared" si="0"/>
        <v>0</v>
      </c>
    </row>
    <row r="22" spans="2:45" ht="23.25" hidden="1">
      <c r="B22" s="155"/>
      <c r="C22" s="160"/>
      <c r="D22" s="157"/>
      <c r="E22" s="149"/>
      <c r="F22" s="161"/>
      <c r="G22" s="162"/>
      <c r="H22" s="163"/>
      <c r="I22" s="164"/>
      <c r="J22" s="165"/>
      <c r="K22" s="134">
        <v>0</v>
      </c>
      <c r="L22" s="134">
        <v>0</v>
      </c>
      <c r="M22" s="134">
        <v>0</v>
      </c>
      <c r="N22" s="134">
        <v>0</v>
      </c>
      <c r="O22" s="134">
        <v>0</v>
      </c>
      <c r="P22" s="134">
        <v>0</v>
      </c>
      <c r="Q22" s="139">
        <f t="shared" si="6"/>
        <v>0</v>
      </c>
      <c r="R22" s="139">
        <f t="shared" si="6"/>
        <v>0</v>
      </c>
      <c r="S22" s="134">
        <v>0</v>
      </c>
      <c r="T22" s="134">
        <v>0</v>
      </c>
      <c r="U22" s="134">
        <v>0</v>
      </c>
      <c r="V22" s="134">
        <v>0</v>
      </c>
      <c r="W22" s="134">
        <v>0</v>
      </c>
      <c r="X22" s="134">
        <v>0</v>
      </c>
      <c r="Y22" s="139">
        <f t="shared" si="7"/>
        <v>0</v>
      </c>
      <c r="Z22" s="139">
        <f t="shared" si="7"/>
        <v>0</v>
      </c>
      <c r="AA22" s="134">
        <v>0</v>
      </c>
      <c r="AB22" s="134">
        <v>0</v>
      </c>
      <c r="AC22" s="134">
        <v>0</v>
      </c>
      <c r="AD22" s="134">
        <v>0</v>
      </c>
      <c r="AE22" s="136">
        <v>0</v>
      </c>
      <c r="AF22" s="136">
        <v>0</v>
      </c>
      <c r="AG22" s="139">
        <f t="shared" si="8"/>
        <v>0</v>
      </c>
      <c r="AH22" s="139">
        <f t="shared" si="8"/>
        <v>0</v>
      </c>
      <c r="AI22" s="134">
        <v>0</v>
      </c>
      <c r="AJ22" s="134">
        <v>0</v>
      </c>
      <c r="AK22" s="134">
        <v>0</v>
      </c>
      <c r="AL22" s="134">
        <v>0</v>
      </c>
      <c r="AM22" s="134">
        <v>0</v>
      </c>
      <c r="AN22" s="134">
        <v>0</v>
      </c>
      <c r="AO22" s="139">
        <f>AI22+AK22+AM22</f>
        <v>0</v>
      </c>
      <c r="AP22" s="139">
        <f t="shared" si="9"/>
        <v>0</v>
      </c>
      <c r="AQ22" s="140">
        <f t="shared" si="10"/>
        <v>0</v>
      </c>
      <c r="AR22" s="141">
        <f t="shared" si="10"/>
        <v>0</v>
      </c>
      <c r="AS22" s="447">
        <f t="shared" si="0"/>
        <v>0</v>
      </c>
    </row>
    <row r="23" spans="2:45" ht="23.25" hidden="1">
      <c r="B23" s="155"/>
      <c r="C23" s="160"/>
      <c r="D23" s="157"/>
      <c r="E23" s="149"/>
      <c r="F23" s="161"/>
      <c r="G23" s="162"/>
      <c r="H23" s="163"/>
      <c r="I23" s="164"/>
      <c r="J23" s="165"/>
      <c r="K23" s="134">
        <v>0</v>
      </c>
      <c r="L23" s="134">
        <v>0</v>
      </c>
      <c r="M23" s="134">
        <v>0</v>
      </c>
      <c r="N23" s="134">
        <v>0</v>
      </c>
      <c r="O23" s="134">
        <v>0</v>
      </c>
      <c r="P23" s="134">
        <v>0</v>
      </c>
      <c r="Q23" s="139">
        <f t="shared" si="6"/>
        <v>0</v>
      </c>
      <c r="R23" s="139">
        <f t="shared" si="6"/>
        <v>0</v>
      </c>
      <c r="S23" s="134">
        <v>0</v>
      </c>
      <c r="T23" s="134">
        <v>0</v>
      </c>
      <c r="U23" s="134">
        <v>0</v>
      </c>
      <c r="V23" s="134">
        <v>0</v>
      </c>
      <c r="W23" s="134">
        <v>0</v>
      </c>
      <c r="X23" s="134">
        <v>0</v>
      </c>
      <c r="Y23" s="139">
        <f t="shared" si="7"/>
        <v>0</v>
      </c>
      <c r="Z23" s="139">
        <f t="shared" si="7"/>
        <v>0</v>
      </c>
      <c r="AA23" s="134">
        <v>0</v>
      </c>
      <c r="AB23" s="134">
        <v>0</v>
      </c>
      <c r="AC23" s="134">
        <v>0</v>
      </c>
      <c r="AD23" s="134">
        <v>0</v>
      </c>
      <c r="AE23" s="136">
        <v>0</v>
      </c>
      <c r="AF23" s="136">
        <v>0</v>
      </c>
      <c r="AG23" s="139">
        <f t="shared" si="8"/>
        <v>0</v>
      </c>
      <c r="AH23" s="139">
        <f t="shared" si="8"/>
        <v>0</v>
      </c>
      <c r="AI23" s="134">
        <v>0</v>
      </c>
      <c r="AJ23" s="134">
        <v>0</v>
      </c>
      <c r="AK23" s="134">
        <v>0</v>
      </c>
      <c r="AL23" s="134">
        <v>0</v>
      </c>
      <c r="AM23" s="134">
        <v>0</v>
      </c>
      <c r="AN23" s="134">
        <v>0</v>
      </c>
      <c r="AO23" s="139">
        <f>AI23+AK23+AM23</f>
        <v>0</v>
      </c>
      <c r="AP23" s="139">
        <f t="shared" si="9"/>
        <v>0</v>
      </c>
      <c r="AQ23" s="140">
        <f t="shared" si="10"/>
        <v>0</v>
      </c>
      <c r="AR23" s="141">
        <f t="shared" si="10"/>
        <v>0</v>
      </c>
      <c r="AS23" s="447">
        <f t="shared" si="0"/>
        <v>0</v>
      </c>
    </row>
    <row r="24" spans="2:45" ht="23.25">
      <c r="B24" s="515" t="s">
        <v>23</v>
      </c>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7"/>
      <c r="AS24" s="348">
        <f>AVERAGE(AS13:AS23)</f>
        <v>0</v>
      </c>
    </row>
    <row r="25" spans="2:45" ht="17.25">
      <c r="B25" s="6"/>
      <c r="C25" s="6"/>
      <c r="D25" s="12"/>
      <c r="E25" s="6"/>
      <c r="F25" s="6"/>
      <c r="G25" s="6"/>
      <c r="H25" s="6"/>
      <c r="I25" s="6"/>
      <c r="J25" s="7"/>
    </row>
    <row r="26" spans="2:45" ht="15.75">
      <c r="B26" s="151" t="s">
        <v>4</v>
      </c>
      <c r="C26" s="707" t="s">
        <v>529</v>
      </c>
      <c r="D26" s="708"/>
      <c r="E26" s="708"/>
      <c r="F26" s="708"/>
      <c r="G26" s="708"/>
      <c r="H26" s="708"/>
      <c r="I26" s="708"/>
      <c r="J26" s="709"/>
    </row>
    <row r="27" spans="2:45" ht="17.25">
      <c r="B27" s="6"/>
      <c r="C27" s="541"/>
      <c r="D27" s="541"/>
      <c r="E27" s="541"/>
      <c r="F27" s="541"/>
      <c r="G27" s="541"/>
      <c r="H27" s="541"/>
      <c r="I27" s="541"/>
      <c r="J27" s="541"/>
    </row>
    <row r="28" spans="2:45" ht="49.5" customHeight="1">
      <c r="B28" s="152" t="s">
        <v>32</v>
      </c>
      <c r="C28" s="530" t="s">
        <v>569</v>
      </c>
      <c r="D28" s="531"/>
      <c r="E28" s="6"/>
      <c r="F28" s="6"/>
      <c r="G28" s="153" t="s">
        <v>22</v>
      </c>
      <c r="H28" s="593" t="s">
        <v>357</v>
      </c>
      <c r="I28" s="594"/>
      <c r="J28" s="594"/>
    </row>
    <row r="29" spans="2:45" ht="17.25">
      <c r="B29" s="6"/>
      <c r="C29" s="6"/>
      <c r="D29" s="12"/>
      <c r="E29" s="6"/>
      <c r="F29" s="6"/>
      <c r="G29" s="6"/>
      <c r="H29" s="6"/>
      <c r="I29" s="6"/>
      <c r="J29" s="7"/>
    </row>
    <row r="30" spans="2:45" ht="17.25">
      <c r="B30" s="6"/>
      <c r="C30" s="6"/>
      <c r="D30" s="12"/>
      <c r="E30" s="6"/>
      <c r="F30" s="6"/>
      <c r="G30" s="6"/>
      <c r="H30" s="6"/>
      <c r="I30" s="6"/>
      <c r="J30" s="7"/>
    </row>
    <row r="31" spans="2:45" ht="17.25">
      <c r="B31" s="6"/>
      <c r="C31" s="6"/>
      <c r="D31" s="12"/>
      <c r="E31" s="6"/>
      <c r="F31" s="6"/>
      <c r="G31" s="6"/>
      <c r="H31" s="6"/>
      <c r="I31" s="6"/>
      <c r="J31" s="7"/>
    </row>
    <row r="32" spans="2:45" ht="17.25">
      <c r="B32" s="6"/>
      <c r="C32" s="6"/>
      <c r="D32" s="12"/>
      <c r="E32" s="534"/>
      <c r="F32" s="534"/>
      <c r="G32" s="534"/>
      <c r="H32" s="534"/>
      <c r="I32" s="148"/>
      <c r="J32" s="6"/>
    </row>
    <row r="33" spans="2:10" ht="17.25">
      <c r="B33" s="6"/>
      <c r="C33" s="6"/>
      <c r="D33" s="12"/>
      <c r="E33" s="6"/>
      <c r="F33" s="6"/>
      <c r="G33" s="7"/>
      <c r="H33" s="6"/>
      <c r="I33" s="6"/>
      <c r="J33" s="6"/>
    </row>
    <row r="34" spans="2:10" ht="17.25">
      <c r="B34" s="6"/>
      <c r="C34" s="6"/>
      <c r="D34" s="12"/>
      <c r="E34" s="534"/>
      <c r="F34" s="534"/>
      <c r="G34" s="534"/>
      <c r="H34" s="534"/>
      <c r="I34" s="148"/>
      <c r="J34" s="6"/>
    </row>
    <row r="35" spans="2:10" ht="17.25">
      <c r="B35" s="6"/>
      <c r="C35" s="6"/>
      <c r="D35" s="12"/>
      <c r="E35" s="6"/>
      <c r="F35" s="6"/>
      <c r="G35" s="7"/>
      <c r="H35" s="6"/>
      <c r="I35" s="6"/>
      <c r="J35" s="6"/>
    </row>
    <row r="36" spans="2:10" ht="17.25">
      <c r="B36" s="6"/>
      <c r="C36" s="6"/>
      <c r="D36" s="12"/>
      <c r="E36" s="534"/>
      <c r="F36" s="534"/>
      <c r="G36" s="534"/>
      <c r="H36" s="534"/>
      <c r="I36" s="148"/>
      <c r="J36" s="6"/>
    </row>
  </sheetData>
  <sheetProtection algorithmName="SHA-512" hashValue="3V8NeYLGklx5HZcgO2JYZ9NX3Ioff135DUChYzynENpiCXuivgdLCpNAXlIwb2Z7jIPebuChRidJe89l7WBh3A==" saltValue="ATocuuAh4tNB1bcKHLfvCA==" spinCount="100000" sheet="1" objects="1" scenarios="1"/>
  <mergeCells count="49">
    <mergeCell ref="E32:H32"/>
    <mergeCell ref="E34:H34"/>
    <mergeCell ref="E36:H36"/>
    <mergeCell ref="B13:B20"/>
    <mergeCell ref="AM11:AN11"/>
    <mergeCell ref="W11:X11"/>
    <mergeCell ref="Y11:Z11"/>
    <mergeCell ref="B24:AR24"/>
    <mergeCell ref="C26:J26"/>
    <mergeCell ref="C27:J27"/>
    <mergeCell ref="C28:D28"/>
    <mergeCell ref="H28:J28"/>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G21 G13:G18">
    <cfRule type="expression" dxfId="8" priority="10">
      <formula>$L13="Pesos ($)"</formula>
    </cfRule>
    <cfRule type="expression" dxfId="7" priority="11">
      <formula>OR(LEFT($L13,9)="Número de",$L13="Otra")</formula>
    </cfRule>
    <cfRule type="expression" dxfId="6" priority="12">
      <formula>$L13="Porcentaje"</formula>
    </cfRule>
  </conditionalFormatting>
  <conditionalFormatting sqref="G19">
    <cfRule type="expression" dxfId="5" priority="7">
      <formula>$L19="Pesos ($)"</formula>
    </cfRule>
    <cfRule type="expression" dxfId="4" priority="8">
      <formula>OR(LEFT($L19,9)="Número de",$L19="Otra")</formula>
    </cfRule>
    <cfRule type="expression" dxfId="3" priority="9">
      <formula>$L19="Porcentaje"</formula>
    </cfRule>
  </conditionalFormatting>
  <conditionalFormatting sqref="G20">
    <cfRule type="expression" dxfId="2" priority="1">
      <formula>$L20="Pesos ($)"</formula>
    </cfRule>
    <cfRule type="expression" dxfId="1" priority="2">
      <formula>OR(LEFT($L20,9)="Número de",$L20="Otra")</formula>
    </cfRule>
    <cfRule type="expression" dxfId="0" priority="3">
      <formula>$L20="Porcentaje"</formula>
    </cfRule>
  </conditionalFormatting>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Q47"/>
  <sheetViews>
    <sheetView topLeftCell="A10" zoomScale="90" zoomScaleNormal="90" zoomScaleSheetLayoutView="85" zoomScalePageLayoutView="30" workbookViewId="0">
      <selection activeCell="R17" sqref="R17"/>
    </sheetView>
  </sheetViews>
  <sheetFormatPr baseColWidth="10" defaultColWidth="11.42578125" defaultRowHeight="12.75"/>
  <cols>
    <col min="1" max="1" width="4.28515625" style="49" customWidth="1"/>
    <col min="2" max="2" width="28.5703125" style="49" customWidth="1"/>
    <col min="3" max="13" width="7.140625" style="49" customWidth="1"/>
    <col min="14" max="14" width="14.28515625" style="49" customWidth="1"/>
    <col min="15" max="15" width="14.42578125" style="49" customWidth="1"/>
    <col min="16" max="16" width="6.7109375" style="49" customWidth="1"/>
    <col min="17" max="17" width="9.5703125" style="49" customWidth="1"/>
    <col min="18" max="18" width="17.140625" style="49" customWidth="1"/>
    <col min="19" max="16384" width="11.42578125" style="49"/>
  </cols>
  <sheetData>
    <row r="1" spans="1:17" s="37" customFormat="1" ht="7.5" customHeight="1" thickBot="1">
      <c r="A1" s="35"/>
      <c r="B1" s="36"/>
      <c r="C1" s="36"/>
      <c r="D1" s="36"/>
      <c r="E1" s="36"/>
      <c r="F1" s="36"/>
      <c r="G1" s="36"/>
      <c r="H1" s="36"/>
      <c r="I1" s="36"/>
      <c r="J1" s="36"/>
      <c r="K1" s="36"/>
      <c r="L1" s="36"/>
      <c r="M1" s="36"/>
      <c r="N1" s="36"/>
      <c r="O1" s="36"/>
      <c r="P1" s="36"/>
      <c r="Q1" s="35"/>
    </row>
    <row r="2" spans="1:17" s="37" customFormat="1" ht="15.75">
      <c r="A2" s="35"/>
      <c r="B2" s="721"/>
      <c r="C2" s="724" t="s">
        <v>59</v>
      </c>
      <c r="D2" s="725"/>
      <c r="E2" s="725"/>
      <c r="F2" s="725"/>
      <c r="G2" s="725"/>
      <c r="H2" s="725"/>
      <c r="I2" s="725"/>
      <c r="J2" s="725"/>
      <c r="K2" s="725"/>
      <c r="L2" s="725"/>
      <c r="M2" s="725"/>
      <c r="N2" s="730" t="s">
        <v>39</v>
      </c>
      <c r="O2" s="731"/>
      <c r="P2" s="36"/>
      <c r="Q2" s="35"/>
    </row>
    <row r="3" spans="1:17" s="37" customFormat="1" ht="15.75">
      <c r="A3" s="35"/>
      <c r="B3" s="722"/>
      <c r="C3" s="726"/>
      <c r="D3" s="727"/>
      <c r="E3" s="727"/>
      <c r="F3" s="727"/>
      <c r="G3" s="727"/>
      <c r="H3" s="727"/>
      <c r="I3" s="727"/>
      <c r="J3" s="727"/>
      <c r="K3" s="727"/>
      <c r="L3" s="727"/>
      <c r="M3" s="727"/>
      <c r="N3" s="38" t="s">
        <v>36</v>
      </c>
      <c r="O3" s="39" t="s">
        <v>37</v>
      </c>
      <c r="P3" s="36"/>
      <c r="Q3" s="35"/>
    </row>
    <row r="4" spans="1:17" s="37" customFormat="1" ht="15.75" customHeight="1">
      <c r="A4" s="35"/>
      <c r="B4" s="722"/>
      <c r="C4" s="726"/>
      <c r="D4" s="727"/>
      <c r="E4" s="727"/>
      <c r="F4" s="727"/>
      <c r="G4" s="727"/>
      <c r="H4" s="727"/>
      <c r="I4" s="727"/>
      <c r="J4" s="727"/>
      <c r="K4" s="727"/>
      <c r="L4" s="727"/>
      <c r="M4" s="727"/>
      <c r="N4" s="40">
        <v>3</v>
      </c>
      <c r="O4" s="41" t="s">
        <v>103</v>
      </c>
      <c r="P4" s="36"/>
      <c r="Q4" s="35"/>
    </row>
    <row r="5" spans="1:17" s="37" customFormat="1" ht="15.75">
      <c r="A5" s="35"/>
      <c r="B5" s="722"/>
      <c r="C5" s="726"/>
      <c r="D5" s="727"/>
      <c r="E5" s="727"/>
      <c r="F5" s="727"/>
      <c r="G5" s="727"/>
      <c r="H5" s="727"/>
      <c r="I5" s="727"/>
      <c r="J5" s="727"/>
      <c r="K5" s="727"/>
      <c r="L5" s="727"/>
      <c r="M5" s="727"/>
      <c r="N5" s="732" t="s">
        <v>38</v>
      </c>
      <c r="O5" s="733"/>
      <c r="P5" s="36"/>
      <c r="Q5" s="35"/>
    </row>
    <row r="6" spans="1:17" s="37" customFormat="1" ht="16.5" customHeight="1" thickBot="1">
      <c r="A6" s="35"/>
      <c r="B6" s="723"/>
      <c r="C6" s="728"/>
      <c r="D6" s="729"/>
      <c r="E6" s="729"/>
      <c r="F6" s="729"/>
      <c r="G6" s="729"/>
      <c r="H6" s="729"/>
      <c r="I6" s="729"/>
      <c r="J6" s="729"/>
      <c r="K6" s="729"/>
      <c r="L6" s="729"/>
      <c r="M6" s="729"/>
      <c r="N6" s="734" t="s">
        <v>100</v>
      </c>
      <c r="O6" s="735"/>
      <c r="P6" s="36"/>
      <c r="Q6" s="35"/>
    </row>
    <row r="7" spans="1:17" s="37" customFormat="1" ht="7.5" customHeight="1" thickBot="1">
      <c r="A7" s="35"/>
      <c r="B7" s="36"/>
      <c r="C7" s="36"/>
      <c r="D7" s="36"/>
      <c r="E7" s="36"/>
      <c r="F7" s="42">
        <f>D12</f>
        <v>0</v>
      </c>
      <c r="G7" s="36"/>
      <c r="H7" s="36"/>
      <c r="I7" s="36"/>
      <c r="J7" s="36"/>
      <c r="K7" s="36"/>
      <c r="L7" s="36"/>
      <c r="M7" s="36"/>
      <c r="N7" s="36"/>
      <c r="O7" s="36"/>
      <c r="P7" s="36"/>
      <c r="Q7" s="35"/>
    </row>
    <row r="8" spans="1:17" s="37" customFormat="1" ht="22.5" customHeight="1">
      <c r="A8" s="35"/>
      <c r="B8" s="716" t="s">
        <v>60</v>
      </c>
      <c r="C8" s="717"/>
      <c r="D8" s="717"/>
      <c r="E8" s="717"/>
      <c r="F8" s="717"/>
      <c r="G8" s="717"/>
      <c r="H8" s="717"/>
      <c r="I8" s="717"/>
      <c r="J8" s="717"/>
      <c r="K8" s="717"/>
      <c r="L8" s="717"/>
      <c r="M8" s="717"/>
      <c r="N8" s="717"/>
      <c r="O8" s="718"/>
      <c r="P8" s="36"/>
      <c r="Q8" s="35"/>
    </row>
    <row r="9" spans="1:17" s="37" customFormat="1" ht="75" customHeight="1" thickBot="1">
      <c r="A9" s="35"/>
      <c r="B9" s="736" t="s">
        <v>108</v>
      </c>
      <c r="C9" s="737"/>
      <c r="D9" s="737"/>
      <c r="E9" s="737"/>
      <c r="F9" s="737"/>
      <c r="G9" s="737"/>
      <c r="H9" s="737"/>
      <c r="I9" s="737"/>
      <c r="J9" s="737"/>
      <c r="K9" s="737"/>
      <c r="L9" s="737"/>
      <c r="M9" s="737"/>
      <c r="N9" s="737"/>
      <c r="O9" s="738"/>
      <c r="P9" s="36"/>
      <c r="Q9" s="35"/>
    </row>
    <row r="10" spans="1:17" s="37" customFormat="1" ht="7.5" customHeight="1" thickBot="1">
      <c r="A10" s="35"/>
      <c r="B10" s="36"/>
      <c r="C10" s="36"/>
      <c r="D10" s="36"/>
      <c r="E10" s="36"/>
      <c r="F10" s="42"/>
      <c r="G10" s="36"/>
      <c r="H10" s="36"/>
      <c r="I10" s="36"/>
      <c r="J10" s="36"/>
      <c r="K10" s="36"/>
      <c r="L10" s="36"/>
      <c r="M10" s="36"/>
      <c r="N10" s="36"/>
      <c r="O10" s="36"/>
      <c r="P10" s="36"/>
      <c r="Q10" s="35"/>
    </row>
    <row r="11" spans="1:17" s="37" customFormat="1" ht="22.5" customHeight="1" thickBot="1">
      <c r="A11" s="35"/>
      <c r="B11" s="43" t="s">
        <v>57</v>
      </c>
      <c r="C11" s="739" t="s">
        <v>58</v>
      </c>
      <c r="D11" s="739"/>
      <c r="E11" s="739"/>
      <c r="F11" s="739"/>
      <c r="G11" s="739"/>
      <c r="H11" s="739"/>
      <c r="I11" s="739"/>
      <c r="J11" s="739"/>
      <c r="K11" s="739"/>
      <c r="L11" s="739"/>
      <c r="M11" s="739"/>
      <c r="N11" s="739"/>
      <c r="O11" s="740"/>
      <c r="P11" s="36"/>
      <c r="Q11" s="35"/>
    </row>
    <row r="12" spans="1:17" s="37" customFormat="1" ht="45.75" customHeight="1">
      <c r="A12" s="35"/>
      <c r="B12" s="50" t="s">
        <v>61</v>
      </c>
      <c r="C12" s="741" t="s">
        <v>107</v>
      </c>
      <c r="D12" s="741"/>
      <c r="E12" s="741"/>
      <c r="F12" s="741"/>
      <c r="G12" s="741"/>
      <c r="H12" s="741"/>
      <c r="I12" s="741"/>
      <c r="J12" s="741"/>
      <c r="K12" s="741"/>
      <c r="L12" s="741"/>
      <c r="M12" s="741"/>
      <c r="N12" s="741"/>
      <c r="O12" s="742"/>
      <c r="P12" s="35"/>
      <c r="Q12" s="35"/>
    </row>
    <row r="13" spans="1:17" s="37" customFormat="1" ht="45.75" customHeight="1">
      <c r="A13" s="35"/>
      <c r="B13" s="44" t="s">
        <v>62</v>
      </c>
      <c r="C13" s="712" t="s">
        <v>74</v>
      </c>
      <c r="D13" s="712"/>
      <c r="E13" s="712"/>
      <c r="F13" s="712"/>
      <c r="G13" s="712"/>
      <c r="H13" s="712"/>
      <c r="I13" s="712"/>
      <c r="J13" s="712"/>
      <c r="K13" s="712"/>
      <c r="L13" s="712"/>
      <c r="M13" s="712"/>
      <c r="N13" s="712"/>
      <c r="O13" s="713"/>
      <c r="P13" s="35"/>
      <c r="Q13" s="35"/>
    </row>
    <row r="14" spans="1:17" s="37" customFormat="1" ht="45.75" customHeight="1">
      <c r="A14" s="35"/>
      <c r="B14" s="51" t="s">
        <v>64</v>
      </c>
      <c r="C14" s="712" t="s">
        <v>73</v>
      </c>
      <c r="D14" s="712"/>
      <c r="E14" s="712"/>
      <c r="F14" s="712"/>
      <c r="G14" s="712"/>
      <c r="H14" s="712"/>
      <c r="I14" s="712"/>
      <c r="J14" s="712"/>
      <c r="K14" s="712"/>
      <c r="L14" s="712"/>
      <c r="M14" s="712"/>
      <c r="N14" s="712"/>
      <c r="O14" s="713"/>
      <c r="P14" s="35"/>
      <c r="Q14" s="35"/>
    </row>
    <row r="15" spans="1:17" s="37" customFormat="1" ht="45.75" customHeight="1">
      <c r="A15" s="35"/>
      <c r="B15" s="45" t="s">
        <v>65</v>
      </c>
      <c r="C15" s="712" t="s">
        <v>72</v>
      </c>
      <c r="D15" s="712"/>
      <c r="E15" s="712"/>
      <c r="F15" s="712"/>
      <c r="G15" s="712"/>
      <c r="H15" s="712"/>
      <c r="I15" s="712"/>
      <c r="J15" s="712"/>
      <c r="K15" s="712"/>
      <c r="L15" s="712"/>
      <c r="M15" s="712"/>
      <c r="N15" s="712"/>
      <c r="O15" s="713"/>
      <c r="P15" s="35"/>
      <c r="Q15" s="35"/>
    </row>
    <row r="16" spans="1:17" s="37" customFormat="1" ht="45.75" customHeight="1">
      <c r="A16" s="35"/>
      <c r="B16" s="46" t="s">
        <v>68</v>
      </c>
      <c r="C16" s="712" t="s">
        <v>69</v>
      </c>
      <c r="D16" s="712"/>
      <c r="E16" s="712"/>
      <c r="F16" s="712"/>
      <c r="G16" s="712"/>
      <c r="H16" s="712"/>
      <c r="I16" s="712"/>
      <c r="J16" s="712"/>
      <c r="K16" s="712"/>
      <c r="L16" s="712"/>
      <c r="M16" s="712"/>
      <c r="N16" s="712"/>
      <c r="O16" s="713"/>
      <c r="P16" s="35"/>
      <c r="Q16" s="35"/>
    </row>
    <row r="17" spans="1:17" s="37" customFormat="1" ht="45.75" customHeight="1">
      <c r="A17" s="35"/>
      <c r="B17" s="47" t="s">
        <v>70</v>
      </c>
      <c r="C17" s="712" t="s">
        <v>71</v>
      </c>
      <c r="D17" s="712"/>
      <c r="E17" s="712"/>
      <c r="F17" s="712"/>
      <c r="G17" s="712"/>
      <c r="H17" s="712"/>
      <c r="I17" s="712"/>
      <c r="J17" s="712"/>
      <c r="K17" s="712"/>
      <c r="L17" s="712"/>
      <c r="M17" s="712"/>
      <c r="N17" s="712"/>
      <c r="O17" s="713"/>
      <c r="P17" s="35"/>
      <c r="Q17" s="35"/>
    </row>
    <row r="18" spans="1:17" s="37" customFormat="1" ht="45.75" customHeight="1">
      <c r="A18" s="35"/>
      <c r="B18" s="47" t="s">
        <v>75</v>
      </c>
      <c r="C18" s="712" t="s">
        <v>76</v>
      </c>
      <c r="D18" s="712"/>
      <c r="E18" s="712"/>
      <c r="F18" s="712"/>
      <c r="G18" s="712"/>
      <c r="H18" s="712"/>
      <c r="I18" s="712"/>
      <c r="J18" s="712"/>
      <c r="K18" s="712"/>
      <c r="L18" s="712"/>
      <c r="M18" s="712"/>
      <c r="N18" s="712"/>
      <c r="O18" s="713"/>
      <c r="P18" s="35"/>
      <c r="Q18" s="35"/>
    </row>
    <row r="19" spans="1:17" s="37" customFormat="1" ht="45.75" customHeight="1">
      <c r="A19" s="35"/>
      <c r="B19" s="48" t="s">
        <v>77</v>
      </c>
      <c r="C19" s="712" t="s">
        <v>78</v>
      </c>
      <c r="D19" s="712"/>
      <c r="E19" s="712"/>
      <c r="F19" s="712"/>
      <c r="G19" s="712"/>
      <c r="H19" s="712"/>
      <c r="I19" s="712"/>
      <c r="J19" s="712"/>
      <c r="K19" s="712"/>
      <c r="L19" s="712"/>
      <c r="M19" s="712"/>
      <c r="N19" s="712"/>
      <c r="O19" s="713"/>
      <c r="P19" s="35"/>
      <c r="Q19" s="35"/>
    </row>
    <row r="20" spans="1:17" s="37" customFormat="1" ht="45.75" customHeight="1">
      <c r="A20" s="35"/>
      <c r="B20" s="47" t="s">
        <v>79</v>
      </c>
      <c r="C20" s="712" t="s">
        <v>81</v>
      </c>
      <c r="D20" s="712"/>
      <c r="E20" s="712"/>
      <c r="F20" s="712"/>
      <c r="G20" s="712"/>
      <c r="H20" s="712"/>
      <c r="I20" s="712"/>
      <c r="J20" s="712"/>
      <c r="K20" s="712"/>
      <c r="L20" s="712"/>
      <c r="M20" s="712"/>
      <c r="N20" s="712"/>
      <c r="O20" s="713"/>
      <c r="P20" s="35"/>
      <c r="Q20" s="35"/>
    </row>
    <row r="21" spans="1:17" s="37" customFormat="1" ht="75" customHeight="1">
      <c r="A21" s="35"/>
      <c r="B21" s="47" t="s">
        <v>80</v>
      </c>
      <c r="C21" s="712" t="s">
        <v>82</v>
      </c>
      <c r="D21" s="712"/>
      <c r="E21" s="712"/>
      <c r="F21" s="712"/>
      <c r="G21" s="712"/>
      <c r="H21" s="712"/>
      <c r="I21" s="712"/>
      <c r="J21" s="712"/>
      <c r="K21" s="712"/>
      <c r="L21" s="712"/>
      <c r="M21" s="712"/>
      <c r="N21" s="712"/>
      <c r="O21" s="713"/>
      <c r="P21" s="35"/>
      <c r="Q21" s="35"/>
    </row>
    <row r="22" spans="1:17" s="37" customFormat="1" ht="45" customHeight="1">
      <c r="A22" s="35"/>
      <c r="B22" s="47" t="s">
        <v>83</v>
      </c>
      <c r="C22" s="719" t="s">
        <v>84</v>
      </c>
      <c r="D22" s="719"/>
      <c r="E22" s="719"/>
      <c r="F22" s="719"/>
      <c r="G22" s="719"/>
      <c r="H22" s="719"/>
      <c r="I22" s="719"/>
      <c r="J22" s="719"/>
      <c r="K22" s="719"/>
      <c r="L22" s="719"/>
      <c r="M22" s="719"/>
      <c r="N22" s="719"/>
      <c r="O22" s="720"/>
      <c r="P22" s="35"/>
      <c r="Q22" s="35"/>
    </row>
    <row r="23" spans="1:17" s="37" customFormat="1" ht="45.75" customHeight="1">
      <c r="A23" s="35"/>
      <c r="B23" s="47" t="s">
        <v>85</v>
      </c>
      <c r="C23" s="719" t="s">
        <v>86</v>
      </c>
      <c r="D23" s="719"/>
      <c r="E23" s="719"/>
      <c r="F23" s="719"/>
      <c r="G23" s="719"/>
      <c r="H23" s="719"/>
      <c r="I23" s="719"/>
      <c r="J23" s="719"/>
      <c r="K23" s="719"/>
      <c r="L23" s="719"/>
      <c r="M23" s="719"/>
      <c r="N23" s="719"/>
      <c r="O23" s="720"/>
      <c r="P23" s="35"/>
      <c r="Q23" s="35"/>
    </row>
    <row r="24" spans="1:17" s="37" customFormat="1" ht="45.75" customHeight="1">
      <c r="A24" s="35"/>
      <c r="B24" s="48" t="s">
        <v>24</v>
      </c>
      <c r="C24" s="719" t="s">
        <v>87</v>
      </c>
      <c r="D24" s="719"/>
      <c r="E24" s="719"/>
      <c r="F24" s="719"/>
      <c r="G24" s="719"/>
      <c r="H24" s="719"/>
      <c r="I24" s="719"/>
      <c r="J24" s="719"/>
      <c r="K24" s="719"/>
      <c r="L24" s="719"/>
      <c r="M24" s="719"/>
      <c r="N24" s="719"/>
      <c r="O24" s="720"/>
      <c r="P24" s="35"/>
      <c r="Q24" s="35"/>
    </row>
    <row r="25" spans="1:17" s="37" customFormat="1" ht="45" customHeight="1">
      <c r="A25" s="35"/>
      <c r="B25" s="58" t="s">
        <v>4</v>
      </c>
      <c r="C25" s="710" t="s">
        <v>109</v>
      </c>
      <c r="D25" s="710"/>
      <c r="E25" s="710"/>
      <c r="F25" s="710"/>
      <c r="G25" s="710"/>
      <c r="H25" s="710"/>
      <c r="I25" s="710"/>
      <c r="J25" s="710"/>
      <c r="K25" s="710"/>
      <c r="L25" s="710"/>
      <c r="M25" s="710"/>
      <c r="N25" s="710"/>
      <c r="O25" s="711"/>
      <c r="P25" s="35"/>
      <c r="Q25" s="35"/>
    </row>
    <row r="26" spans="1:17" s="37" customFormat="1" ht="75" customHeight="1">
      <c r="A26" s="35"/>
      <c r="B26" s="47" t="s">
        <v>111</v>
      </c>
      <c r="C26" s="712" t="s">
        <v>110</v>
      </c>
      <c r="D26" s="712"/>
      <c r="E26" s="712"/>
      <c r="F26" s="712"/>
      <c r="G26" s="712"/>
      <c r="H26" s="712"/>
      <c r="I26" s="712"/>
      <c r="J26" s="712"/>
      <c r="K26" s="712"/>
      <c r="L26" s="712"/>
      <c r="M26" s="712"/>
      <c r="N26" s="712"/>
      <c r="O26" s="713"/>
      <c r="P26" s="35"/>
      <c r="Q26" s="35"/>
    </row>
    <row r="27" spans="1:17" s="37" customFormat="1" ht="45.75" customHeight="1" thickBot="1">
      <c r="A27" s="35"/>
      <c r="B27" s="52" t="s">
        <v>22</v>
      </c>
      <c r="C27" s="714" t="s">
        <v>112</v>
      </c>
      <c r="D27" s="714"/>
      <c r="E27" s="714"/>
      <c r="F27" s="714"/>
      <c r="G27" s="714"/>
      <c r="H27" s="714"/>
      <c r="I27" s="714"/>
      <c r="J27" s="714"/>
      <c r="K27" s="714"/>
      <c r="L27" s="714"/>
      <c r="M27" s="714"/>
      <c r="N27" s="714"/>
      <c r="O27" s="715"/>
      <c r="P27" s="35"/>
      <c r="Q27" s="35"/>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 ref="C25:O25"/>
    <mergeCell ref="C26:O26"/>
    <mergeCell ref="C27:O27"/>
    <mergeCell ref="C16:O16"/>
    <mergeCell ref="C17:O17"/>
    <mergeCell ref="C18:O18"/>
    <mergeCell ref="C19:O19"/>
    <mergeCell ref="C20:O20"/>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2:N112"/>
  <sheetViews>
    <sheetView showGridLines="0" zoomScaleNormal="100" workbookViewId="0">
      <pane xSplit="4" ySplit="4" topLeftCell="F26" activePane="bottomRight" state="frozen"/>
      <selection activeCell="S219" sqref="S219"/>
      <selection pane="topRight" activeCell="S219" sqref="S219"/>
      <selection pane="bottomLeft" activeCell="S219" sqref="S219"/>
      <selection pane="bottomRight" activeCell="D33" sqref="D33"/>
    </sheetView>
  </sheetViews>
  <sheetFormatPr baseColWidth="10" defaultRowHeight="12.75"/>
  <cols>
    <col min="1" max="1" width="1.7109375" style="385" customWidth="1"/>
    <col min="2" max="2" width="6.5703125" style="409" customWidth="1"/>
    <col min="3" max="3" width="27.85546875" style="410" customWidth="1"/>
    <col min="4" max="4" width="16" style="409" customWidth="1"/>
    <col min="5" max="5" width="41.85546875" style="411" customWidth="1"/>
    <col min="6" max="6" width="13.42578125" style="409" customWidth="1"/>
    <col min="7" max="7" width="19" style="385" customWidth="1"/>
    <col min="8" max="8" width="13.140625" style="385" customWidth="1"/>
    <col min="9" max="12" width="11.42578125" style="385"/>
    <col min="13" max="14" width="15.5703125" style="385" customWidth="1"/>
    <col min="15" max="16384" width="11.42578125" style="385"/>
  </cols>
  <sheetData>
    <row r="2" spans="2:14" ht="18">
      <c r="B2" s="471" t="s">
        <v>751</v>
      </c>
      <c r="C2" s="471"/>
      <c r="D2" s="471"/>
      <c r="E2" s="471"/>
      <c r="F2" s="471"/>
      <c r="G2" s="471"/>
      <c r="H2" s="471"/>
      <c r="I2" s="471"/>
      <c r="J2" s="471"/>
      <c r="K2" s="471"/>
      <c r="L2" s="471"/>
      <c r="M2" s="471"/>
      <c r="N2" s="471"/>
    </row>
    <row r="3" spans="2:14" ht="17.25" customHeight="1">
      <c r="B3" s="386"/>
      <c r="C3" s="386"/>
      <c r="D3" s="387"/>
      <c r="E3" s="387"/>
      <c r="F3" s="387"/>
      <c r="G3" s="470" t="s">
        <v>663</v>
      </c>
      <c r="H3" s="470"/>
      <c r="I3" s="470"/>
      <c r="J3" s="470"/>
      <c r="K3" s="470"/>
      <c r="L3" s="470"/>
      <c r="M3" s="470"/>
      <c r="N3" s="470"/>
    </row>
    <row r="4" spans="2:14" ht="25.5" customHeight="1">
      <c r="B4" s="388" t="s">
        <v>662</v>
      </c>
      <c r="C4" s="388" t="s">
        <v>665</v>
      </c>
      <c r="D4" s="389" t="s">
        <v>660</v>
      </c>
      <c r="E4" s="390" t="s">
        <v>661</v>
      </c>
      <c r="F4" s="389" t="s">
        <v>664</v>
      </c>
      <c r="G4" s="475" t="s">
        <v>753</v>
      </c>
      <c r="H4" s="476"/>
      <c r="I4" s="472" t="s">
        <v>754</v>
      </c>
      <c r="J4" s="473"/>
      <c r="K4" s="473"/>
      <c r="L4" s="474"/>
      <c r="M4" s="477" t="s">
        <v>752</v>
      </c>
      <c r="N4" s="478"/>
    </row>
    <row r="5" spans="2:14" ht="25.5">
      <c r="B5" s="391">
        <v>1</v>
      </c>
      <c r="C5" s="392" t="s">
        <v>597</v>
      </c>
      <c r="D5" s="391" t="s">
        <v>701</v>
      </c>
      <c r="E5" s="393" t="str">
        <f>'01 Direcc Estratégico POA 2020 '!E13</f>
        <v>Plan operativo formulado</v>
      </c>
      <c r="F5" s="391" t="s">
        <v>674</v>
      </c>
      <c r="G5" s="394" t="s">
        <v>697</v>
      </c>
      <c r="H5" s="395">
        <v>100</v>
      </c>
      <c r="I5" s="352" t="str">
        <f>IF(OR($G5="Mayor A:",$G5="Menor A:"),"Desde (&gt;=):",
IF(OR($G5="Mayor o Igual A:",$G5="Menor o Igual A:"),"Desde (&gt;):",
IF($G5="Igual A:","No Aplica",
IF($G5="",""))))</f>
        <v>Desde (&gt;):</v>
      </c>
      <c r="J5" s="352">
        <f t="shared" ref="J5" si="0">IF(H5&gt;N5,N5,
IF(H5&lt;N5,H5,
IF(H5=N5,"No Aplica","")))</f>
        <v>98</v>
      </c>
      <c r="K5" s="352" t="str">
        <f>IF(OR($G5="Mayor A:",$G5="Menor A:"),"Hasta (&lt;=):",
IF(OR($G5="Mayor o Igual A:",$G5="Menor o Igual A:"),"Hasta (&lt;):",
IF($G5="Igual A:","No Aplica",
IF($G5="",""))))</f>
        <v>Hasta (&lt;):</v>
      </c>
      <c r="L5" s="352">
        <f t="shared" ref="L5" si="1">IF(H5&gt;N5,H5,
IF(H5&lt;N5,N5,
IF(H5=N5,"No Aplica","")))</f>
        <v>100</v>
      </c>
      <c r="M5" s="352" t="str">
        <f>IF($G5="Mayor A:","Menor A:",
IF($G5="Menor A:","Mayor A:",
IF($G5="Mayor o Igual A:","Menor o Igual A:",
IF($G5="Menor o Igual A:","Mayor o Igual A:",
IF($G5="Igual A:","Igual A:",
IF($G5="",""))))))</f>
        <v>Menor o Igual A:</v>
      </c>
      <c r="N5" s="396">
        <v>98</v>
      </c>
    </row>
    <row r="6" spans="2:14" ht="25.5">
      <c r="B6" s="391">
        <f>1+B5</f>
        <v>2</v>
      </c>
      <c r="C6" s="392" t="s">
        <v>597</v>
      </c>
      <c r="D6" s="391" t="s">
        <v>613</v>
      </c>
      <c r="E6" s="393" t="str">
        <f>'01 Direcc Estratégico POA 2020 '!E14</f>
        <v>Avance en la implementación del Modelo (MIPG)</v>
      </c>
      <c r="F6" s="391" t="s">
        <v>674</v>
      </c>
      <c r="G6" s="394" t="s">
        <v>697</v>
      </c>
      <c r="H6" s="395">
        <v>95</v>
      </c>
      <c r="I6" s="352" t="str">
        <f>IF(OR($G6="Mayor A:",$G6="Menor A:"),"Desde (&gt;=):",
IF(OR($G6="Mayor o Igual A:",$G6="Menor o Igual A:"),"Desde (&gt;):",
IF($G6="Igual A:","No Aplica",
IF($G6="",""))))</f>
        <v>Desde (&gt;):</v>
      </c>
      <c r="J6" s="352">
        <f t="shared" ref="J6" si="2">IF(H6&gt;N6,N6,
IF(H6&lt;N6,H6,
IF(H6=N6,"No Aplica","")))</f>
        <v>70</v>
      </c>
      <c r="K6" s="352" t="str">
        <f>IF(OR($G6="Mayor A:",$G6="Menor A:"),"Hasta (&lt;=):",
IF(OR($G6="Mayor o Igual A:",$G6="Menor o Igual A:"),"Hasta (&lt;):",
IF($G6="Igual A:","No Aplica",
IF($G6="",""))))</f>
        <v>Hasta (&lt;):</v>
      </c>
      <c r="L6" s="352">
        <f t="shared" ref="L6" si="3">IF(H6&gt;N6,H6,
IF(H6&lt;N6,N6,
IF(H6=N6,"No Aplica","")))</f>
        <v>95</v>
      </c>
      <c r="M6" s="352" t="str">
        <f>IF($G6="Mayor A:","Menor A:",
IF($G6="Menor A:","Mayor A:",
IF($G6="Mayor o Igual A:","Menor o Igual A:",
IF($G6="Menor o Igual A:","Mayor o Igual A:",
IF($G6="Igual A:","Igual A:",
IF($G6="",""))))))</f>
        <v>Menor o Igual A:</v>
      </c>
      <c r="N6" s="396">
        <v>70</v>
      </c>
    </row>
    <row r="7" spans="2:14" ht="38.25">
      <c r="B7" s="391">
        <f t="shared" ref="B7:B69" si="4">1+B6</f>
        <v>3</v>
      </c>
      <c r="C7" s="392" t="s">
        <v>597</v>
      </c>
      <c r="D7" s="391" t="s">
        <v>703</v>
      </c>
      <c r="E7" s="393" t="str">
        <f>'01 Direcc Estratégico POA 2020 '!E15</f>
        <v xml:space="preserve">Avance en la implementación de acciones para la sostenibilidad del Sistema de Gestión de la Calidad </v>
      </c>
      <c r="F7" s="391" t="s">
        <v>674</v>
      </c>
      <c r="G7" s="394" t="s">
        <v>697</v>
      </c>
      <c r="H7" s="395">
        <v>90</v>
      </c>
      <c r="I7" s="352" t="str">
        <f t="shared" ref="I7:I70" si="5">IF(OR($G7="Mayor A:",$G7="Menor A:"),"Desde (&gt;=):",
IF(OR($G7="Mayor o Igual A:",$G7="Menor o Igual A:"),"Desde (&gt;):",
IF($G7="Igual A:","No Aplica",
IF($G7="",""))))</f>
        <v>Desde (&gt;):</v>
      </c>
      <c r="J7" s="352">
        <f t="shared" ref="J7:J70" si="6">IF(H7&gt;N7,N7,
IF(H7&lt;N7,H7,
IF(H7=N7,"No Aplica","")))</f>
        <v>80</v>
      </c>
      <c r="K7" s="352" t="str">
        <f t="shared" ref="K7:K70" si="7">IF(OR($G7="Mayor A:",$G7="Menor A:"),"Hasta (&lt;=):",
IF(OR($G7="Mayor o Igual A:",$G7="Menor o Igual A:"),"Hasta (&lt;):",
IF($G7="Igual A:","No Aplica",
IF($G7="",""))))</f>
        <v>Hasta (&lt;):</v>
      </c>
      <c r="L7" s="352">
        <f t="shared" ref="L7:L70" si="8">IF(H7&gt;N7,H7,
IF(H7&lt;N7,N7,
IF(H7=N7,"No Aplica","")))</f>
        <v>90</v>
      </c>
      <c r="M7" s="352" t="str">
        <f t="shared" ref="M7:M70" si="9">IF($G7="Mayor A:","Menor A:",
IF($G7="Menor A:","Mayor A:",
IF($G7="Mayor o Igual A:","Menor o Igual A:",
IF($G7="Menor o Igual A:","Mayor o Igual A:",
IF($G7="Igual A:","Igual A:",
IF($G7="",""))))))</f>
        <v>Menor o Igual A:</v>
      </c>
      <c r="N7" s="396">
        <v>80</v>
      </c>
    </row>
    <row r="8" spans="2:14" ht="33" customHeight="1">
      <c r="B8" s="391">
        <f t="shared" si="4"/>
        <v>4</v>
      </c>
      <c r="C8" s="392" t="s">
        <v>597</v>
      </c>
      <c r="D8" s="391" t="s">
        <v>704</v>
      </c>
      <c r="E8" s="393" t="str">
        <f>'01 Direcc Estratégico POA 2020 '!E16</f>
        <v>Porcentaje de avance en las  actividades programadas PAAC</v>
      </c>
      <c r="F8" s="391" t="s">
        <v>674</v>
      </c>
      <c r="G8" s="394" t="s">
        <v>697</v>
      </c>
      <c r="H8" s="395">
        <v>90</v>
      </c>
      <c r="I8" s="352" t="str">
        <f t="shared" si="5"/>
        <v>Desde (&gt;):</v>
      </c>
      <c r="J8" s="352">
        <f t="shared" si="6"/>
        <v>80</v>
      </c>
      <c r="K8" s="352" t="str">
        <f t="shared" si="7"/>
        <v>Hasta (&lt;):</v>
      </c>
      <c r="L8" s="352">
        <f t="shared" si="8"/>
        <v>90</v>
      </c>
      <c r="M8" s="352" t="str">
        <f t="shared" si="9"/>
        <v>Menor o Igual A:</v>
      </c>
      <c r="N8" s="396">
        <v>80</v>
      </c>
    </row>
    <row r="9" spans="2:14" ht="25.5">
      <c r="B9" s="391">
        <f t="shared" si="4"/>
        <v>5</v>
      </c>
      <c r="C9" s="392" t="s">
        <v>597</v>
      </c>
      <c r="D9" s="391" t="s">
        <v>614</v>
      </c>
      <c r="E9" s="393" t="str">
        <f>'01 Direcc Estratégico POA 2020 '!E17</f>
        <v>Visitas para realizar control a la gestión</v>
      </c>
      <c r="F9" s="391" t="s">
        <v>674</v>
      </c>
      <c r="G9" s="394" t="s">
        <v>697</v>
      </c>
      <c r="H9" s="395">
        <v>90</v>
      </c>
      <c r="I9" s="352" t="str">
        <f t="shared" si="5"/>
        <v>Desde (&gt;):</v>
      </c>
      <c r="J9" s="352">
        <f t="shared" si="6"/>
        <v>80</v>
      </c>
      <c r="K9" s="352" t="str">
        <f t="shared" si="7"/>
        <v>Hasta (&lt;):</v>
      </c>
      <c r="L9" s="352">
        <f t="shared" si="8"/>
        <v>90</v>
      </c>
      <c r="M9" s="352" t="str">
        <f t="shared" si="9"/>
        <v>Menor o Igual A:</v>
      </c>
      <c r="N9" s="396">
        <v>80</v>
      </c>
    </row>
    <row r="10" spans="2:14" ht="35.25" customHeight="1">
      <c r="B10" s="391">
        <f t="shared" si="4"/>
        <v>6</v>
      </c>
      <c r="C10" s="392" t="s">
        <v>597</v>
      </c>
      <c r="D10" s="391" t="s">
        <v>615</v>
      </c>
      <c r="E10" s="393" t="str">
        <f>'01 Direcc Estratégico POA 2020 '!E18</f>
        <v>Publicación  de seguimiento a planes, programas y proyectos</v>
      </c>
      <c r="F10" s="391" t="s">
        <v>674</v>
      </c>
      <c r="G10" s="394" t="s">
        <v>697</v>
      </c>
      <c r="H10" s="395">
        <v>90</v>
      </c>
      <c r="I10" s="352" t="str">
        <f t="shared" si="5"/>
        <v>Desde (&gt;):</v>
      </c>
      <c r="J10" s="352">
        <f t="shared" si="6"/>
        <v>80</v>
      </c>
      <c r="K10" s="352" t="str">
        <f t="shared" si="7"/>
        <v>Hasta (&lt;):</v>
      </c>
      <c r="L10" s="352">
        <f t="shared" si="8"/>
        <v>90</v>
      </c>
      <c r="M10" s="352" t="str">
        <f t="shared" si="9"/>
        <v>Menor o Igual A:</v>
      </c>
      <c r="N10" s="396">
        <v>80</v>
      </c>
    </row>
    <row r="11" spans="2:14" ht="25.5" customHeight="1">
      <c r="B11" s="391">
        <f t="shared" si="4"/>
        <v>7</v>
      </c>
      <c r="C11" s="397" t="s">
        <v>598</v>
      </c>
      <c r="D11" s="391" t="s">
        <v>705</v>
      </c>
      <c r="E11" s="393" t="str">
        <f>'02 G. Conoc Innovación POA 2020'!E13</f>
        <v>Espacios  de transferencia  de conocimientos realizados .</v>
      </c>
      <c r="F11" s="398" t="s">
        <v>674</v>
      </c>
      <c r="G11" s="394" t="s">
        <v>697</v>
      </c>
      <c r="H11" s="395">
        <v>90</v>
      </c>
      <c r="I11" s="352" t="str">
        <f t="shared" si="5"/>
        <v>Desde (&gt;):</v>
      </c>
      <c r="J11" s="352">
        <f t="shared" si="6"/>
        <v>60</v>
      </c>
      <c r="K11" s="352" t="str">
        <f t="shared" si="7"/>
        <v>Hasta (&lt;):</v>
      </c>
      <c r="L11" s="352">
        <f t="shared" si="8"/>
        <v>90</v>
      </c>
      <c r="M11" s="352" t="str">
        <f t="shared" si="9"/>
        <v>Menor o Igual A:</v>
      </c>
      <c r="N11" s="396">
        <v>60</v>
      </c>
    </row>
    <row r="12" spans="2:14" ht="32.25" customHeight="1">
      <c r="B12" s="391">
        <f t="shared" si="4"/>
        <v>8</v>
      </c>
      <c r="C12" s="397" t="s">
        <v>598</v>
      </c>
      <c r="D12" s="391" t="s">
        <v>702</v>
      </c>
      <c r="E12" s="393" t="str">
        <f>'02 G. Conoc Innovación POA 2020'!E14</f>
        <v>Espacios  de  ideación y creación de innovación pública realizados</v>
      </c>
      <c r="F12" s="398" t="s">
        <v>674</v>
      </c>
      <c r="G12" s="394" t="s">
        <v>697</v>
      </c>
      <c r="H12" s="395">
        <v>90</v>
      </c>
      <c r="I12" s="352" t="str">
        <f t="shared" si="5"/>
        <v>Desde (&gt;):</v>
      </c>
      <c r="J12" s="352">
        <f t="shared" si="6"/>
        <v>60</v>
      </c>
      <c r="K12" s="352" t="str">
        <f t="shared" si="7"/>
        <v>Hasta (&lt;):</v>
      </c>
      <c r="L12" s="352">
        <f t="shared" si="8"/>
        <v>90</v>
      </c>
      <c r="M12" s="352" t="str">
        <f t="shared" si="9"/>
        <v>Menor o Igual A:</v>
      </c>
      <c r="N12" s="396">
        <v>60</v>
      </c>
    </row>
    <row r="13" spans="2:14" ht="51">
      <c r="B13" s="391">
        <f t="shared" si="4"/>
        <v>9</v>
      </c>
      <c r="C13" s="397" t="s">
        <v>598</v>
      </c>
      <c r="D13" s="391" t="s">
        <v>706</v>
      </c>
      <c r="E13" s="393" t="str">
        <f>'02 G. Conoc Innovación POA 2020'!E15</f>
        <v>Mecanismo implementado para la documentación y/o registro de la memoria institucional,  conservación en el repositorio institucional y difusión</v>
      </c>
      <c r="F13" s="398" t="s">
        <v>674</v>
      </c>
      <c r="G13" s="394" t="s">
        <v>697</v>
      </c>
      <c r="H13" s="395">
        <v>90</v>
      </c>
      <c r="I13" s="352" t="str">
        <f t="shared" si="5"/>
        <v>Desde (&gt;):</v>
      </c>
      <c r="J13" s="352">
        <f t="shared" si="6"/>
        <v>60</v>
      </c>
      <c r="K13" s="352" t="str">
        <f t="shared" si="7"/>
        <v>Hasta (&lt;):</v>
      </c>
      <c r="L13" s="352">
        <f t="shared" si="8"/>
        <v>90</v>
      </c>
      <c r="M13" s="352" t="str">
        <f t="shared" si="9"/>
        <v>Menor o Igual A:</v>
      </c>
      <c r="N13" s="396">
        <v>60</v>
      </c>
    </row>
    <row r="14" spans="2:14" ht="38.25">
      <c r="B14" s="391">
        <f t="shared" si="4"/>
        <v>10</v>
      </c>
      <c r="C14" s="392" t="s">
        <v>599</v>
      </c>
      <c r="D14" s="391" t="s">
        <v>616</v>
      </c>
      <c r="E14" s="393" t="str">
        <f>'03 Direccionamient TIC POA 2020'!E13</f>
        <v>Avance en la  implementación de las mejores prácticas para la adecuada gestión de la infraestructura tecnológica de la Entidad</v>
      </c>
      <c r="F14" s="398" t="s">
        <v>674</v>
      </c>
      <c r="G14" s="394" t="s">
        <v>697</v>
      </c>
      <c r="H14" s="395">
        <v>90</v>
      </c>
      <c r="I14" s="352" t="str">
        <f t="shared" si="5"/>
        <v>Desde (&gt;):</v>
      </c>
      <c r="J14" s="352">
        <f t="shared" si="6"/>
        <v>69</v>
      </c>
      <c r="K14" s="352" t="str">
        <f t="shared" si="7"/>
        <v>Hasta (&lt;):</v>
      </c>
      <c r="L14" s="352">
        <f t="shared" si="8"/>
        <v>90</v>
      </c>
      <c r="M14" s="352" t="str">
        <f t="shared" si="9"/>
        <v>Menor o Igual A:</v>
      </c>
      <c r="N14" s="396">
        <v>69</v>
      </c>
    </row>
    <row r="15" spans="2:14" ht="38.25">
      <c r="B15" s="391">
        <f t="shared" si="4"/>
        <v>11</v>
      </c>
      <c r="C15" s="392" t="s">
        <v>599</v>
      </c>
      <c r="D15" s="391" t="s">
        <v>617</v>
      </c>
      <c r="E15" s="393" t="str">
        <f>'03 Direccionamient TIC POA 2020'!E14</f>
        <v>Avance para mantener y evolucionar los sistemas de información de la Entidad acorde a las necesidades</v>
      </c>
      <c r="F15" s="398" t="s">
        <v>674</v>
      </c>
      <c r="G15" s="394" t="s">
        <v>697</v>
      </c>
      <c r="H15" s="395">
        <v>90</v>
      </c>
      <c r="I15" s="352" t="str">
        <f t="shared" si="5"/>
        <v>Desde (&gt;):</v>
      </c>
      <c r="J15" s="352">
        <f t="shared" si="6"/>
        <v>69</v>
      </c>
      <c r="K15" s="352" t="str">
        <f t="shared" si="7"/>
        <v>Hasta (&lt;):</v>
      </c>
      <c r="L15" s="352">
        <f t="shared" si="8"/>
        <v>90</v>
      </c>
      <c r="M15" s="352" t="str">
        <f t="shared" si="9"/>
        <v>Menor o Igual A:</v>
      </c>
      <c r="N15" s="396">
        <v>69</v>
      </c>
    </row>
    <row r="16" spans="2:14" ht="38.25">
      <c r="B16" s="391">
        <f t="shared" si="4"/>
        <v>12</v>
      </c>
      <c r="C16" s="392" t="s">
        <v>599</v>
      </c>
      <c r="D16" s="391" t="s">
        <v>618</v>
      </c>
      <c r="E16" s="393" t="str">
        <f>'03 Direccionamient TIC POA 2020'!E15</f>
        <v>Avance en el desarrollo de las actividades requeridas para la implementación del Sistema de Gestión de Seguridad de la Información SGSI</v>
      </c>
      <c r="F16" s="398" t="s">
        <v>674</v>
      </c>
      <c r="G16" s="394" t="s">
        <v>697</v>
      </c>
      <c r="H16" s="395">
        <v>90</v>
      </c>
      <c r="I16" s="352" t="str">
        <f t="shared" si="5"/>
        <v>Desde (&gt;):</v>
      </c>
      <c r="J16" s="352">
        <f t="shared" si="6"/>
        <v>69</v>
      </c>
      <c r="K16" s="352" t="str">
        <f t="shared" si="7"/>
        <v>Hasta (&lt;):</v>
      </c>
      <c r="L16" s="352">
        <f t="shared" si="8"/>
        <v>90</v>
      </c>
      <c r="M16" s="352" t="str">
        <f t="shared" si="9"/>
        <v>Menor o Igual A:</v>
      </c>
      <c r="N16" s="396">
        <v>69</v>
      </c>
    </row>
    <row r="17" spans="2:14" ht="38.25">
      <c r="B17" s="391">
        <f t="shared" si="4"/>
        <v>13</v>
      </c>
      <c r="C17" s="392" t="s">
        <v>599</v>
      </c>
      <c r="D17" s="391" t="s">
        <v>619</v>
      </c>
      <c r="E17" s="393" t="str">
        <f>'03 Direccionamient TIC POA 2020'!E16</f>
        <v>Avance del desarrollo del plan de acción enmarcadas en el manual de la política de Gobierno Digital</v>
      </c>
      <c r="F17" s="398" t="s">
        <v>674</v>
      </c>
      <c r="G17" s="394" t="s">
        <v>697</v>
      </c>
      <c r="H17" s="395">
        <v>90</v>
      </c>
      <c r="I17" s="352" t="str">
        <f t="shared" si="5"/>
        <v>Desde (&gt;):</v>
      </c>
      <c r="J17" s="352">
        <f t="shared" si="6"/>
        <v>69</v>
      </c>
      <c r="K17" s="352" t="str">
        <f t="shared" si="7"/>
        <v>Hasta (&lt;):</v>
      </c>
      <c r="L17" s="352">
        <f t="shared" si="8"/>
        <v>90</v>
      </c>
      <c r="M17" s="352" t="str">
        <f t="shared" si="9"/>
        <v>Menor o Igual A:</v>
      </c>
      <c r="N17" s="396">
        <v>69</v>
      </c>
    </row>
    <row r="18" spans="2:14" ht="25.5">
      <c r="B18" s="391">
        <f t="shared" si="4"/>
        <v>14</v>
      </c>
      <c r="C18" s="392" t="s">
        <v>599</v>
      </c>
      <c r="D18" s="391" t="s">
        <v>707</v>
      </c>
      <c r="E18" s="393" t="str">
        <f>'03 Direccionamient TIC POA 2020'!E17</f>
        <v>Porcentaje de requerimientos atendidos oportunamente</v>
      </c>
      <c r="F18" s="398" t="s">
        <v>674</v>
      </c>
      <c r="G18" s="394" t="s">
        <v>697</v>
      </c>
      <c r="H18" s="395">
        <v>90</v>
      </c>
      <c r="I18" s="352" t="str">
        <f t="shared" si="5"/>
        <v>Desde (&gt;):</v>
      </c>
      <c r="J18" s="352">
        <f t="shared" si="6"/>
        <v>69</v>
      </c>
      <c r="K18" s="352" t="str">
        <f t="shared" si="7"/>
        <v>Hasta (&lt;):</v>
      </c>
      <c r="L18" s="352">
        <f t="shared" si="8"/>
        <v>90</v>
      </c>
      <c r="M18" s="352" t="str">
        <f t="shared" si="9"/>
        <v>Menor o Igual A:</v>
      </c>
      <c r="N18" s="396">
        <v>69</v>
      </c>
    </row>
    <row r="19" spans="2:14">
      <c r="B19" s="391">
        <f t="shared" si="4"/>
        <v>15</v>
      </c>
      <c r="C19" s="392" t="s">
        <v>599</v>
      </c>
      <c r="D19" s="391" t="s">
        <v>620</v>
      </c>
      <c r="E19" s="393" t="str">
        <f>'03 Direccionamient TIC POA 2020'!E18</f>
        <v>Porcentaje de usuarios satisfechos</v>
      </c>
      <c r="F19" s="398" t="s">
        <v>674</v>
      </c>
      <c r="G19" s="394" t="s">
        <v>697</v>
      </c>
      <c r="H19" s="395">
        <v>90</v>
      </c>
      <c r="I19" s="352" t="str">
        <f t="shared" si="5"/>
        <v>Desde (&gt;):</v>
      </c>
      <c r="J19" s="352">
        <f t="shared" si="6"/>
        <v>69</v>
      </c>
      <c r="K19" s="352" t="str">
        <f t="shared" si="7"/>
        <v>Hasta (&lt;):</v>
      </c>
      <c r="L19" s="352">
        <f t="shared" si="8"/>
        <v>90</v>
      </c>
      <c r="M19" s="352" t="str">
        <f t="shared" si="9"/>
        <v>Menor o Igual A:</v>
      </c>
      <c r="N19" s="396">
        <v>69</v>
      </c>
    </row>
    <row r="20" spans="2:14" ht="51">
      <c r="B20" s="391">
        <f t="shared" si="4"/>
        <v>16</v>
      </c>
      <c r="C20" s="397" t="s">
        <v>600</v>
      </c>
      <c r="D20" s="391" t="s">
        <v>621</v>
      </c>
      <c r="E20" s="393" t="str">
        <f>'04 Comunicación Estrat POA 2020'!E13</f>
        <v>Porcentaje de avance en el diseño e implementación de la estrategia de comunicación para la socialización de los servicios que brindan las personería locales</v>
      </c>
      <c r="F20" s="398" t="s">
        <v>674</v>
      </c>
      <c r="G20" s="394" t="s">
        <v>697</v>
      </c>
      <c r="H20" s="395">
        <v>90</v>
      </c>
      <c r="I20" s="352" t="str">
        <f t="shared" si="5"/>
        <v>Desde (&gt;):</v>
      </c>
      <c r="J20" s="352">
        <f t="shared" si="6"/>
        <v>69</v>
      </c>
      <c r="K20" s="352" t="str">
        <f t="shared" si="7"/>
        <v>Hasta (&lt;):</v>
      </c>
      <c r="L20" s="352">
        <f t="shared" si="8"/>
        <v>90</v>
      </c>
      <c r="M20" s="352" t="str">
        <f t="shared" si="9"/>
        <v>Menor o Igual A:</v>
      </c>
      <c r="N20" s="396">
        <v>69</v>
      </c>
    </row>
    <row r="21" spans="2:14" ht="51">
      <c r="B21" s="391">
        <f t="shared" si="4"/>
        <v>17</v>
      </c>
      <c r="C21" s="397" t="s">
        <v>600</v>
      </c>
      <c r="D21" s="391" t="s">
        <v>622</v>
      </c>
      <c r="E21" s="393" t="str">
        <f>'04 Comunicación Estrat POA 2020'!E14</f>
        <v>Porcentaje de avance en el diseño y ejecución de la campaña de sensibilización para ayudar a promover los derechos de las personas en el Distrito Capital.</v>
      </c>
      <c r="F21" s="398" t="s">
        <v>674</v>
      </c>
      <c r="G21" s="394" t="s">
        <v>697</v>
      </c>
      <c r="H21" s="395">
        <v>90</v>
      </c>
      <c r="I21" s="352" t="str">
        <f t="shared" si="5"/>
        <v>Desde (&gt;):</v>
      </c>
      <c r="J21" s="352">
        <f t="shared" si="6"/>
        <v>69</v>
      </c>
      <c r="K21" s="352" t="str">
        <f t="shared" si="7"/>
        <v>Hasta (&lt;):</v>
      </c>
      <c r="L21" s="352">
        <f t="shared" si="8"/>
        <v>90</v>
      </c>
      <c r="M21" s="352" t="str">
        <f t="shared" si="9"/>
        <v>Menor o Igual A:</v>
      </c>
      <c r="N21" s="396">
        <v>69</v>
      </c>
    </row>
    <row r="22" spans="2:14" ht="51">
      <c r="B22" s="391">
        <f t="shared" si="4"/>
        <v>18</v>
      </c>
      <c r="C22" s="397" t="s">
        <v>600</v>
      </c>
      <c r="D22" s="391" t="s">
        <v>623</v>
      </c>
      <c r="E22" s="393" t="str">
        <f>'04 Comunicación Estrat POA 2020'!E15</f>
        <v>Porcentaje de avance en el diseño y ejecución de la campaña de divulgación para contribuir en la promoción de los derechos humanos en el distrito capital</v>
      </c>
      <c r="F22" s="398" t="s">
        <v>674</v>
      </c>
      <c r="G22" s="394" t="s">
        <v>697</v>
      </c>
      <c r="H22" s="395">
        <v>90</v>
      </c>
      <c r="I22" s="352" t="str">
        <f t="shared" si="5"/>
        <v>Desde (&gt;):</v>
      </c>
      <c r="J22" s="352">
        <f t="shared" si="6"/>
        <v>69</v>
      </c>
      <c r="K22" s="352" t="str">
        <f t="shared" si="7"/>
        <v>Hasta (&lt;):</v>
      </c>
      <c r="L22" s="352">
        <f t="shared" si="8"/>
        <v>90</v>
      </c>
      <c r="M22" s="352" t="str">
        <f t="shared" si="9"/>
        <v>Menor o Igual A:</v>
      </c>
      <c r="N22" s="396">
        <v>69</v>
      </c>
    </row>
    <row r="23" spans="2:14" ht="51">
      <c r="B23" s="391">
        <f t="shared" si="4"/>
        <v>19</v>
      </c>
      <c r="C23" s="397" t="s">
        <v>600</v>
      </c>
      <c r="D23" s="391" t="s">
        <v>708</v>
      </c>
      <c r="E23" s="393" t="str">
        <f>'04 Comunicación Estrat POA 2020'!E16</f>
        <v>Porcentaje de avance en el diseño y ejecución de la campaña de divulgación para promover una Cultura de Calidad, Buen Servicio y Mejora Continua</v>
      </c>
      <c r="F23" s="398" t="s">
        <v>674</v>
      </c>
      <c r="G23" s="394" t="s">
        <v>697</v>
      </c>
      <c r="H23" s="395">
        <v>90</v>
      </c>
      <c r="I23" s="352" t="str">
        <f t="shared" si="5"/>
        <v>Desde (&gt;):</v>
      </c>
      <c r="J23" s="352">
        <f t="shared" si="6"/>
        <v>69</v>
      </c>
      <c r="K23" s="352" t="str">
        <f t="shared" si="7"/>
        <v>Hasta (&lt;):</v>
      </c>
      <c r="L23" s="352">
        <f t="shared" si="8"/>
        <v>90</v>
      </c>
      <c r="M23" s="352" t="str">
        <f t="shared" si="9"/>
        <v>Menor o Igual A:</v>
      </c>
      <c r="N23" s="396">
        <v>69</v>
      </c>
    </row>
    <row r="24" spans="2:14" ht="89.25">
      <c r="B24" s="391">
        <f t="shared" si="4"/>
        <v>20</v>
      </c>
      <c r="C24" s="397" t="s">
        <v>600</v>
      </c>
      <c r="D24" s="391" t="s">
        <v>709</v>
      </c>
      <c r="E24" s="393" t="str">
        <f>'04 Comunicación Estrat POA 2020'!E17</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F24" s="398" t="s">
        <v>674</v>
      </c>
      <c r="G24" s="394" t="s">
        <v>697</v>
      </c>
      <c r="H24" s="395">
        <v>90</v>
      </c>
      <c r="I24" s="352" t="str">
        <f t="shared" si="5"/>
        <v>Desde (&gt;):</v>
      </c>
      <c r="J24" s="352">
        <f t="shared" si="6"/>
        <v>69</v>
      </c>
      <c r="K24" s="352" t="str">
        <f t="shared" si="7"/>
        <v>Hasta (&lt;):</v>
      </c>
      <c r="L24" s="352">
        <f t="shared" si="8"/>
        <v>90</v>
      </c>
      <c r="M24" s="352" t="str">
        <f t="shared" si="9"/>
        <v>Menor o Igual A:</v>
      </c>
      <c r="N24" s="396">
        <v>69</v>
      </c>
    </row>
    <row r="25" spans="2:14" ht="25.5">
      <c r="B25" s="391">
        <f t="shared" si="4"/>
        <v>21</v>
      </c>
      <c r="C25" s="392" t="s">
        <v>603</v>
      </c>
      <c r="D25" s="398" t="s">
        <v>666</v>
      </c>
      <c r="E25" s="399" t="str">
        <f>'05 Prom Defen Derechos POA 2020'!E13</f>
        <v xml:space="preserve">Acciones de promoción y apropiación de derechos y deberes realizadas. </v>
      </c>
      <c r="F25" s="398" t="s">
        <v>674</v>
      </c>
      <c r="G25" s="394" t="s">
        <v>688</v>
      </c>
      <c r="H25" s="395">
        <v>95</v>
      </c>
      <c r="I25" s="352" t="str">
        <f t="shared" si="5"/>
        <v>Desde (&gt;=):</v>
      </c>
      <c r="J25" s="352">
        <f t="shared" si="6"/>
        <v>85</v>
      </c>
      <c r="K25" s="352" t="str">
        <f t="shared" si="7"/>
        <v>Hasta (&lt;=):</v>
      </c>
      <c r="L25" s="352">
        <f t="shared" si="8"/>
        <v>95</v>
      </c>
      <c r="M25" s="352" t="str">
        <f t="shared" si="9"/>
        <v>Menor A:</v>
      </c>
      <c r="N25" s="396">
        <v>85</v>
      </c>
    </row>
    <row r="26" spans="2:14" ht="25.5">
      <c r="B26" s="391">
        <f t="shared" si="4"/>
        <v>22</v>
      </c>
      <c r="C26" s="392" t="s">
        <v>603</v>
      </c>
      <c r="D26" s="398" t="s">
        <v>695</v>
      </c>
      <c r="E26" s="399" t="str">
        <f>'05 Prom Defen Derechos POA 2020'!E14</f>
        <v xml:space="preserve">Numero de personas sensibilizadas en derechos y deberes. </v>
      </c>
      <c r="F26" s="398" t="s">
        <v>674</v>
      </c>
      <c r="G26" s="394" t="s">
        <v>688</v>
      </c>
      <c r="H26" s="395">
        <v>95</v>
      </c>
      <c r="I26" s="352" t="str">
        <f t="shared" si="5"/>
        <v>Desde (&gt;=):</v>
      </c>
      <c r="J26" s="352">
        <f t="shared" si="6"/>
        <v>85</v>
      </c>
      <c r="K26" s="352" t="str">
        <f t="shared" si="7"/>
        <v>Hasta (&lt;=):</v>
      </c>
      <c r="L26" s="352">
        <f t="shared" si="8"/>
        <v>95</v>
      </c>
      <c r="M26" s="352" t="str">
        <f t="shared" si="9"/>
        <v>Menor A:</v>
      </c>
      <c r="N26" s="396">
        <v>85</v>
      </c>
    </row>
    <row r="27" spans="2:14" ht="25.5">
      <c r="B27" s="467">
        <f t="shared" si="4"/>
        <v>23</v>
      </c>
      <c r="C27" s="392" t="s">
        <v>603</v>
      </c>
      <c r="D27" s="400" t="s">
        <v>720</v>
      </c>
      <c r="E27" s="399" t="str">
        <f>'05 Prom Defen Derechos POA 2020'!E15</f>
        <v xml:space="preserve">Intervenciones adelantadas en el ejercicio del ministerio Público en defensa de los derechos </v>
      </c>
      <c r="F27" s="398" t="s">
        <v>674</v>
      </c>
      <c r="G27" s="394" t="s">
        <v>688</v>
      </c>
      <c r="H27" s="395">
        <v>90</v>
      </c>
      <c r="I27" s="352" t="str">
        <f t="shared" si="5"/>
        <v>Desde (&gt;=):</v>
      </c>
      <c r="J27" s="352">
        <f t="shared" si="6"/>
        <v>80</v>
      </c>
      <c r="K27" s="352" t="str">
        <f t="shared" si="7"/>
        <v>Hasta (&lt;=):</v>
      </c>
      <c r="L27" s="352">
        <f t="shared" si="8"/>
        <v>90</v>
      </c>
      <c r="M27" s="352" t="str">
        <f t="shared" si="9"/>
        <v>Menor A:</v>
      </c>
      <c r="N27" s="396">
        <v>80</v>
      </c>
    </row>
    <row r="28" spans="2:14" ht="25.5">
      <c r="B28" s="468"/>
      <c r="C28" s="392" t="s">
        <v>603</v>
      </c>
      <c r="D28" s="400" t="s">
        <v>728</v>
      </c>
      <c r="E28" s="399" t="str">
        <f>'05 Prom Defen Derechos POA 2020'!E16</f>
        <v xml:space="preserve">Intervenciones adelantadas en el ejercicio del ministerio Público en defensa de los derechos </v>
      </c>
      <c r="F28" s="398" t="s">
        <v>674</v>
      </c>
      <c r="G28" s="394" t="s">
        <v>688</v>
      </c>
      <c r="H28" s="395">
        <v>90</v>
      </c>
      <c r="I28" s="352" t="str">
        <f t="shared" si="5"/>
        <v>Desde (&gt;=):</v>
      </c>
      <c r="J28" s="352">
        <f t="shared" si="6"/>
        <v>80</v>
      </c>
      <c r="K28" s="352" t="str">
        <f t="shared" si="7"/>
        <v>Hasta (&lt;=):</v>
      </c>
      <c r="L28" s="352">
        <f t="shared" si="8"/>
        <v>90</v>
      </c>
      <c r="M28" s="352" t="str">
        <f t="shared" si="9"/>
        <v>Menor A:</v>
      </c>
      <c r="N28" s="396">
        <v>80</v>
      </c>
    </row>
    <row r="29" spans="2:14" ht="25.5">
      <c r="B29" s="391">
        <v>24</v>
      </c>
      <c r="C29" s="392" t="s">
        <v>603</v>
      </c>
      <c r="D29" s="401" t="s">
        <v>710</v>
      </c>
      <c r="E29" s="399" t="str">
        <f>'05 Prom Defen Derechos POA 2020'!E17</f>
        <v>Acciones adelantadas en favor de las víctimas del conflicto armado.</v>
      </c>
      <c r="F29" s="398" t="s">
        <v>674</v>
      </c>
      <c r="G29" s="394" t="s">
        <v>688</v>
      </c>
      <c r="H29" s="395">
        <v>90</v>
      </c>
      <c r="I29" s="352" t="str">
        <f t="shared" si="5"/>
        <v>Desde (&gt;=):</v>
      </c>
      <c r="J29" s="352">
        <f t="shared" si="6"/>
        <v>80</v>
      </c>
      <c r="K29" s="352" t="str">
        <f t="shared" si="7"/>
        <v>Hasta (&lt;=):</v>
      </c>
      <c r="L29" s="352">
        <f t="shared" si="8"/>
        <v>90</v>
      </c>
      <c r="M29" s="352" t="str">
        <f t="shared" si="9"/>
        <v>Menor A:</v>
      </c>
      <c r="N29" s="396">
        <v>80</v>
      </c>
    </row>
    <row r="30" spans="2:14" ht="25.5">
      <c r="B30" s="467">
        <f t="shared" si="4"/>
        <v>25</v>
      </c>
      <c r="C30" s="392" t="s">
        <v>603</v>
      </c>
      <c r="D30" s="402" t="s">
        <v>718</v>
      </c>
      <c r="E30" s="399" t="str">
        <f>'05 Prom Defen Derechos POA 2020'!E18</f>
        <v>Requerimientos finalizados en defensa de los derechos.</v>
      </c>
      <c r="F30" s="398" t="s">
        <v>674</v>
      </c>
      <c r="G30" s="394" t="s">
        <v>688</v>
      </c>
      <c r="H30" s="395">
        <v>90</v>
      </c>
      <c r="I30" s="352" t="str">
        <f t="shared" si="5"/>
        <v>Desde (&gt;=):</v>
      </c>
      <c r="J30" s="352">
        <f t="shared" si="6"/>
        <v>80</v>
      </c>
      <c r="K30" s="352" t="str">
        <f t="shared" si="7"/>
        <v>Hasta (&lt;=):</v>
      </c>
      <c r="L30" s="352">
        <f t="shared" si="8"/>
        <v>90</v>
      </c>
      <c r="M30" s="352" t="str">
        <f t="shared" si="9"/>
        <v>Menor A:</v>
      </c>
      <c r="N30" s="396">
        <v>80</v>
      </c>
    </row>
    <row r="31" spans="2:14" ht="25.5">
      <c r="B31" s="469"/>
      <c r="C31" s="392" t="s">
        <v>603</v>
      </c>
      <c r="D31" s="402" t="s">
        <v>719</v>
      </c>
      <c r="E31" s="399" t="str">
        <f>'05 Prom Defen Derechos POA 2020'!E19</f>
        <v>Requerimientos finalizados en defensa de los derechos.</v>
      </c>
      <c r="F31" s="398" t="s">
        <v>674</v>
      </c>
      <c r="G31" s="394" t="s">
        <v>688</v>
      </c>
      <c r="H31" s="395">
        <v>90</v>
      </c>
      <c r="I31" s="352" t="str">
        <f t="shared" si="5"/>
        <v>Desde (&gt;=):</v>
      </c>
      <c r="J31" s="352">
        <f t="shared" si="6"/>
        <v>80</v>
      </c>
      <c r="K31" s="352" t="str">
        <f t="shared" si="7"/>
        <v>Hasta (&lt;=):</v>
      </c>
      <c r="L31" s="352">
        <f t="shared" si="8"/>
        <v>90</v>
      </c>
      <c r="M31" s="352" t="str">
        <f t="shared" si="9"/>
        <v>Menor A:</v>
      </c>
      <c r="N31" s="396">
        <v>80</v>
      </c>
    </row>
    <row r="32" spans="2:14" ht="25.5">
      <c r="B32" s="468"/>
      <c r="C32" s="392" t="s">
        <v>603</v>
      </c>
      <c r="D32" s="402" t="s">
        <v>729</v>
      </c>
      <c r="E32" s="399" t="str">
        <f>'05 Prom Defen Derechos POA 2020'!E20</f>
        <v>Requerimientos finalizados en defensa de los derechos.</v>
      </c>
      <c r="F32" s="398" t="s">
        <v>674</v>
      </c>
      <c r="G32" s="394" t="s">
        <v>688</v>
      </c>
      <c r="H32" s="395">
        <v>90</v>
      </c>
      <c r="I32" s="352" t="str">
        <f t="shared" si="5"/>
        <v>Desde (&gt;=):</v>
      </c>
      <c r="J32" s="352">
        <f t="shared" si="6"/>
        <v>80</v>
      </c>
      <c r="K32" s="352" t="str">
        <f t="shared" si="7"/>
        <v>Hasta (&lt;=):</v>
      </c>
      <c r="L32" s="352">
        <f t="shared" si="8"/>
        <v>90</v>
      </c>
      <c r="M32" s="352" t="str">
        <f t="shared" si="9"/>
        <v>Menor A:</v>
      </c>
      <c r="N32" s="396">
        <v>80</v>
      </c>
    </row>
    <row r="33" spans="2:14" ht="25.5">
      <c r="B33" s="391">
        <v>26</v>
      </c>
      <c r="C33" s="392" t="s">
        <v>603</v>
      </c>
      <c r="D33" s="401" t="s">
        <v>711</v>
      </c>
      <c r="E33" s="399" t="str">
        <f>'05 Prom Defen Derechos POA 2020'!E21</f>
        <v xml:space="preserve">% de Tutelas con fallos a favor. </v>
      </c>
      <c r="F33" s="398" t="s">
        <v>678</v>
      </c>
      <c r="G33" s="394" t="s">
        <v>688</v>
      </c>
      <c r="H33" s="395">
        <v>80</v>
      </c>
      <c r="I33" s="352" t="str">
        <f t="shared" si="5"/>
        <v>Desde (&gt;=):</v>
      </c>
      <c r="J33" s="352">
        <f t="shared" si="6"/>
        <v>70</v>
      </c>
      <c r="K33" s="352" t="str">
        <f t="shared" si="7"/>
        <v>Hasta (&lt;=):</v>
      </c>
      <c r="L33" s="352">
        <f t="shared" si="8"/>
        <v>80</v>
      </c>
      <c r="M33" s="352" t="str">
        <f t="shared" si="9"/>
        <v>Menor A:</v>
      </c>
      <c r="N33" s="396">
        <v>70</v>
      </c>
    </row>
    <row r="34" spans="2:14" ht="25.5">
      <c r="B34" s="391">
        <f t="shared" si="4"/>
        <v>27</v>
      </c>
      <c r="C34" s="392" t="s">
        <v>603</v>
      </c>
      <c r="D34" s="401" t="s">
        <v>712</v>
      </c>
      <c r="E34" s="399" t="e">
        <f>'05 Prom Defen Derechos POA 2020'!#REF!</f>
        <v>#REF!</v>
      </c>
      <c r="F34" s="398" t="s">
        <v>678</v>
      </c>
      <c r="G34" s="394" t="s">
        <v>697</v>
      </c>
      <c r="H34" s="395">
        <v>100</v>
      </c>
      <c r="I34" s="352" t="str">
        <f t="shared" si="5"/>
        <v>Desde (&gt;):</v>
      </c>
      <c r="J34" s="352">
        <f t="shared" si="6"/>
        <v>99</v>
      </c>
      <c r="K34" s="352" t="str">
        <f t="shared" si="7"/>
        <v>Hasta (&lt;):</v>
      </c>
      <c r="L34" s="352">
        <f t="shared" si="8"/>
        <v>100</v>
      </c>
      <c r="M34" s="352" t="str">
        <f t="shared" si="9"/>
        <v>Menor o Igual A:</v>
      </c>
      <c r="N34" s="412">
        <v>99</v>
      </c>
    </row>
    <row r="35" spans="2:14" ht="25.5">
      <c r="B35" s="391">
        <f t="shared" si="4"/>
        <v>28</v>
      </c>
      <c r="C35" s="392" t="s">
        <v>603</v>
      </c>
      <c r="D35" s="401" t="s">
        <v>713</v>
      </c>
      <c r="E35" s="399" t="str">
        <f>'05 Prom Defen Derechos POA 2020'!E22</f>
        <v>Solicitudes de conciliación atendidas.</v>
      </c>
      <c r="F35" s="398" t="s">
        <v>674</v>
      </c>
      <c r="G35" s="394" t="s">
        <v>688</v>
      </c>
      <c r="H35" s="395">
        <v>90</v>
      </c>
      <c r="I35" s="352" t="str">
        <f t="shared" si="5"/>
        <v>Desde (&gt;=):</v>
      </c>
      <c r="J35" s="352">
        <f t="shared" si="6"/>
        <v>80</v>
      </c>
      <c r="K35" s="352" t="str">
        <f t="shared" si="7"/>
        <v>Hasta (&lt;=):</v>
      </c>
      <c r="L35" s="352">
        <f t="shared" si="8"/>
        <v>90</v>
      </c>
      <c r="M35" s="352" t="str">
        <f t="shared" si="9"/>
        <v>Menor A:</v>
      </c>
      <c r="N35" s="396">
        <v>80</v>
      </c>
    </row>
    <row r="36" spans="2:14" ht="25.5">
      <c r="B36" s="391">
        <f t="shared" si="4"/>
        <v>29</v>
      </c>
      <c r="C36" s="392" t="s">
        <v>603</v>
      </c>
      <c r="D36" s="401" t="s">
        <v>714</v>
      </c>
      <c r="E36" s="399" t="str">
        <f>'05 Prom Defen Derechos POA 2020'!E23</f>
        <v>Informe de seguimiento a la política publica para victimas del conflicto armado.</v>
      </c>
      <c r="F36" s="398" t="s">
        <v>674</v>
      </c>
      <c r="G36" s="394" t="s">
        <v>697</v>
      </c>
      <c r="H36" s="395">
        <v>100</v>
      </c>
      <c r="I36" s="352" t="str">
        <f t="shared" si="5"/>
        <v>Desde (&gt;):</v>
      </c>
      <c r="J36" s="352">
        <f t="shared" si="6"/>
        <v>99</v>
      </c>
      <c r="K36" s="352" t="str">
        <f t="shared" si="7"/>
        <v>Hasta (&lt;):</v>
      </c>
      <c r="L36" s="352">
        <f t="shared" si="8"/>
        <v>100</v>
      </c>
      <c r="M36" s="352" t="str">
        <f t="shared" si="9"/>
        <v>Menor o Igual A:</v>
      </c>
      <c r="N36" s="396">
        <v>99</v>
      </c>
    </row>
    <row r="37" spans="2:14" ht="38.25">
      <c r="B37" s="391">
        <f t="shared" si="4"/>
        <v>30</v>
      </c>
      <c r="C37" s="392" t="s">
        <v>603</v>
      </c>
      <c r="D37" s="401" t="s">
        <v>715</v>
      </c>
      <c r="E37" s="399" t="str">
        <f>'05 Prom Defen Derechos POA 2020'!E24</f>
        <v>Informe de seguimiento sobre el cumplimiento la Política Pública de Mujeres y Equidad de Género en el Distrito Capital.</v>
      </c>
      <c r="F37" s="398" t="s">
        <v>674</v>
      </c>
      <c r="G37" s="394" t="s">
        <v>697</v>
      </c>
      <c r="H37" s="395">
        <v>100</v>
      </c>
      <c r="I37" s="352" t="str">
        <f t="shared" si="5"/>
        <v>Desde (&gt;):</v>
      </c>
      <c r="J37" s="352">
        <f t="shared" si="6"/>
        <v>99</v>
      </c>
      <c r="K37" s="352" t="str">
        <f t="shared" si="7"/>
        <v>Hasta (&lt;):</v>
      </c>
      <c r="L37" s="352">
        <f t="shared" si="8"/>
        <v>100</v>
      </c>
      <c r="M37" s="352" t="str">
        <f t="shared" si="9"/>
        <v>Menor o Igual A:</v>
      </c>
      <c r="N37" s="396">
        <v>99</v>
      </c>
    </row>
    <row r="38" spans="2:14" ht="25.5">
      <c r="B38" s="391">
        <f t="shared" si="4"/>
        <v>31</v>
      </c>
      <c r="C38" s="392" t="s">
        <v>603</v>
      </c>
      <c r="D38" s="401" t="s">
        <v>716</v>
      </c>
      <c r="E38" s="399" t="str">
        <f>'05 Prom Defen Derechos POA 2020'!E25</f>
        <v xml:space="preserve">Mecanismo de prevención de los peligros que enfrentan los jóvenes de Bogotá D.C. </v>
      </c>
      <c r="F38" s="398" t="s">
        <v>674</v>
      </c>
      <c r="G38" s="394" t="s">
        <v>688</v>
      </c>
      <c r="H38" s="395">
        <v>95</v>
      </c>
      <c r="I38" s="352" t="str">
        <f t="shared" si="5"/>
        <v>Desde (&gt;=):</v>
      </c>
      <c r="J38" s="352">
        <f t="shared" si="6"/>
        <v>85</v>
      </c>
      <c r="K38" s="352" t="str">
        <f t="shared" si="7"/>
        <v>Hasta (&lt;=):</v>
      </c>
      <c r="L38" s="352">
        <f t="shared" si="8"/>
        <v>95</v>
      </c>
      <c r="M38" s="352" t="str">
        <f t="shared" si="9"/>
        <v>Menor A:</v>
      </c>
      <c r="N38" s="396">
        <v>85</v>
      </c>
    </row>
    <row r="39" spans="2:14" ht="51">
      <c r="B39" s="391">
        <f t="shared" si="4"/>
        <v>32</v>
      </c>
      <c r="C39" s="392" t="s">
        <v>603</v>
      </c>
      <c r="D39" s="401" t="s">
        <v>717</v>
      </c>
      <c r="E39" s="399" t="str">
        <f>'05 Prom Defen Derechos POA 2020'!E26</f>
        <v xml:space="preserve">Espacios de transferencia y fortalecimiento de conocimientos realizados para la atención de personas que acuden a la Personería de Bogotá, D. C. </v>
      </c>
      <c r="F39" s="398" t="s">
        <v>674</v>
      </c>
      <c r="G39" s="394" t="s">
        <v>688</v>
      </c>
      <c r="H39" s="395">
        <v>95</v>
      </c>
      <c r="I39" s="352" t="str">
        <f t="shared" si="5"/>
        <v>Desde (&gt;=):</v>
      </c>
      <c r="J39" s="352">
        <f t="shared" si="6"/>
        <v>85</v>
      </c>
      <c r="K39" s="352" t="str">
        <f t="shared" si="7"/>
        <v>Hasta (&lt;=):</v>
      </c>
      <c r="L39" s="352">
        <f t="shared" si="8"/>
        <v>95</v>
      </c>
      <c r="M39" s="352" t="str">
        <f t="shared" si="9"/>
        <v>Menor A:</v>
      </c>
      <c r="N39" s="396">
        <v>85</v>
      </c>
    </row>
    <row r="40" spans="2:14" ht="25.5">
      <c r="B40" s="391">
        <f t="shared" si="4"/>
        <v>33</v>
      </c>
      <c r="C40" s="392" t="s">
        <v>603</v>
      </c>
      <c r="D40" s="401" t="s">
        <v>721</v>
      </c>
      <c r="E40" s="399" t="str">
        <f>'05 Prom Defen Derechos POA 2020'!E27</f>
        <v>Decisiones de fondo y de archivo verificadas</v>
      </c>
      <c r="F40" s="398" t="s">
        <v>678</v>
      </c>
      <c r="G40" s="394" t="s">
        <v>688</v>
      </c>
      <c r="H40" s="395">
        <v>90</v>
      </c>
      <c r="I40" s="352" t="str">
        <f t="shared" si="5"/>
        <v>Desde (&gt;=):</v>
      </c>
      <c r="J40" s="352">
        <f t="shared" si="6"/>
        <v>70</v>
      </c>
      <c r="K40" s="352" t="str">
        <f t="shared" si="7"/>
        <v>Hasta (&lt;=):</v>
      </c>
      <c r="L40" s="352">
        <f t="shared" si="8"/>
        <v>90</v>
      </c>
      <c r="M40" s="352" t="str">
        <f t="shared" si="9"/>
        <v>Menor A:</v>
      </c>
      <c r="N40" s="396">
        <v>70</v>
      </c>
    </row>
    <row r="41" spans="2:14" ht="25.5">
      <c r="B41" s="391">
        <f t="shared" si="4"/>
        <v>34</v>
      </c>
      <c r="C41" s="392" t="s">
        <v>603</v>
      </c>
      <c r="D41" s="391" t="s">
        <v>722</v>
      </c>
      <c r="E41" s="399" t="str">
        <f>'05 Prom Defen Derechos POA 2020'!E28</f>
        <v>Asistencia a Audiencias Públicas</v>
      </c>
      <c r="F41" s="398" t="s">
        <v>674</v>
      </c>
      <c r="G41" s="394" t="s">
        <v>688</v>
      </c>
      <c r="H41" s="395">
        <v>90</v>
      </c>
      <c r="I41" s="352" t="str">
        <f t="shared" si="5"/>
        <v>Desde (&gt;=):</v>
      </c>
      <c r="J41" s="352">
        <f t="shared" si="6"/>
        <v>70</v>
      </c>
      <c r="K41" s="352" t="str">
        <f t="shared" si="7"/>
        <v>Hasta (&lt;=):</v>
      </c>
      <c r="L41" s="352">
        <f t="shared" si="8"/>
        <v>90</v>
      </c>
      <c r="M41" s="352" t="str">
        <f t="shared" si="9"/>
        <v>Menor A:</v>
      </c>
      <c r="N41" s="396">
        <v>70</v>
      </c>
    </row>
    <row r="42" spans="2:14" ht="25.5">
      <c r="B42" s="391">
        <f t="shared" si="4"/>
        <v>35</v>
      </c>
      <c r="C42" s="392" t="s">
        <v>603</v>
      </c>
      <c r="D42" s="391" t="s">
        <v>723</v>
      </c>
      <c r="E42" s="403" t="str">
        <f>'05 Prom Defen Derechos POA 2020'!E29</f>
        <v>Sensibilizaciones realizadas en valores, derechos y  obligaciones</v>
      </c>
      <c r="F42" s="398" t="s">
        <v>674</v>
      </c>
      <c r="G42" s="394" t="s">
        <v>688</v>
      </c>
      <c r="H42" s="395">
        <v>90</v>
      </c>
      <c r="I42" s="352" t="str">
        <f t="shared" si="5"/>
        <v>Desde (&gt;=):</v>
      </c>
      <c r="J42" s="352">
        <f t="shared" si="6"/>
        <v>70</v>
      </c>
      <c r="K42" s="352" t="str">
        <f t="shared" si="7"/>
        <v>Hasta (&lt;=):</v>
      </c>
      <c r="L42" s="352">
        <f t="shared" si="8"/>
        <v>90</v>
      </c>
      <c r="M42" s="352" t="str">
        <f t="shared" si="9"/>
        <v>Menor A:</v>
      </c>
      <c r="N42" s="396">
        <v>70</v>
      </c>
    </row>
    <row r="43" spans="2:14" ht="25.5">
      <c r="B43" s="391">
        <f t="shared" si="4"/>
        <v>36</v>
      </c>
      <c r="C43" s="392" t="s">
        <v>603</v>
      </c>
      <c r="D43" s="391" t="s">
        <v>724</v>
      </c>
      <c r="E43" s="399" t="str">
        <f>'05 Prom Defen Derechos POA 2020'!E30</f>
        <v>Actividades realizadas para fortalecer y promover la participación ciudadana</v>
      </c>
      <c r="F43" s="398" t="s">
        <v>674</v>
      </c>
      <c r="G43" s="394" t="s">
        <v>688</v>
      </c>
      <c r="H43" s="395">
        <v>90</v>
      </c>
      <c r="I43" s="352" t="str">
        <f t="shared" si="5"/>
        <v>Desde (&gt;=):</v>
      </c>
      <c r="J43" s="352">
        <f t="shared" si="6"/>
        <v>70</v>
      </c>
      <c r="K43" s="352" t="str">
        <f t="shared" si="7"/>
        <v>Hasta (&lt;=):</v>
      </c>
      <c r="L43" s="352">
        <f t="shared" si="8"/>
        <v>90</v>
      </c>
      <c r="M43" s="352" t="str">
        <f t="shared" si="9"/>
        <v>Menor A:</v>
      </c>
      <c r="N43" s="396">
        <v>70</v>
      </c>
    </row>
    <row r="44" spans="2:14" ht="25.5">
      <c r="B44" s="391">
        <f t="shared" si="4"/>
        <v>37</v>
      </c>
      <c r="C44" s="392" t="s">
        <v>603</v>
      </c>
      <c r="D44" s="391" t="s">
        <v>725</v>
      </c>
      <c r="E44" s="399" t="str">
        <f>'05 Prom Defen Derechos POA 2020'!E31</f>
        <v>Sensibilización en medio ambiente</v>
      </c>
      <c r="F44" s="398" t="s">
        <v>674</v>
      </c>
      <c r="G44" s="394" t="s">
        <v>688</v>
      </c>
      <c r="H44" s="395">
        <v>90</v>
      </c>
      <c r="I44" s="352" t="str">
        <f t="shared" si="5"/>
        <v>Desde (&gt;=):</v>
      </c>
      <c r="J44" s="352">
        <f t="shared" si="6"/>
        <v>70</v>
      </c>
      <c r="K44" s="352" t="str">
        <f t="shared" si="7"/>
        <v>Hasta (&lt;=):</v>
      </c>
      <c r="L44" s="352">
        <f t="shared" si="8"/>
        <v>90</v>
      </c>
      <c r="M44" s="352" t="str">
        <f t="shared" si="9"/>
        <v>Menor A:</v>
      </c>
      <c r="N44" s="396">
        <v>70</v>
      </c>
    </row>
    <row r="45" spans="2:14" ht="25.5">
      <c r="B45" s="391">
        <f t="shared" si="4"/>
        <v>38</v>
      </c>
      <c r="C45" s="392" t="s">
        <v>603</v>
      </c>
      <c r="D45" s="391" t="s">
        <v>726</v>
      </c>
      <c r="E45" s="399" t="str">
        <f>'05 Prom Defen Derechos POA 2020'!E32</f>
        <v>Elaboración de tutelas</v>
      </c>
      <c r="F45" s="398" t="s">
        <v>674</v>
      </c>
      <c r="G45" s="394" t="s">
        <v>688</v>
      </c>
      <c r="H45" s="395">
        <v>90</v>
      </c>
      <c r="I45" s="352" t="str">
        <f t="shared" si="5"/>
        <v>Desde (&gt;=):</v>
      </c>
      <c r="J45" s="352">
        <f t="shared" si="6"/>
        <v>70</v>
      </c>
      <c r="K45" s="352" t="str">
        <f t="shared" si="7"/>
        <v>Hasta (&lt;=):</v>
      </c>
      <c r="L45" s="352">
        <f t="shared" si="8"/>
        <v>90</v>
      </c>
      <c r="M45" s="352" t="str">
        <f t="shared" si="9"/>
        <v>Menor A:</v>
      </c>
      <c r="N45" s="396">
        <v>70</v>
      </c>
    </row>
    <row r="46" spans="2:14" ht="25.5">
      <c r="B46" s="391">
        <f t="shared" si="4"/>
        <v>39</v>
      </c>
      <c r="C46" s="392" t="s">
        <v>603</v>
      </c>
      <c r="D46" s="391" t="s">
        <v>727</v>
      </c>
      <c r="E46" s="399" t="str">
        <f>'05 Prom Defen Derechos POA 2020'!E33</f>
        <v>Intervenciones realizadas (impulsos realizados)</v>
      </c>
      <c r="F46" s="398" t="s">
        <v>674</v>
      </c>
      <c r="G46" s="394" t="s">
        <v>688</v>
      </c>
      <c r="H46" s="395">
        <v>90</v>
      </c>
      <c r="I46" s="352" t="str">
        <f t="shared" si="5"/>
        <v>Desde (&gt;=):</v>
      </c>
      <c r="J46" s="352">
        <f t="shared" si="6"/>
        <v>70</v>
      </c>
      <c r="K46" s="352" t="str">
        <f t="shared" si="7"/>
        <v>Hasta (&lt;=):</v>
      </c>
      <c r="L46" s="352">
        <f t="shared" si="8"/>
        <v>90</v>
      </c>
      <c r="M46" s="352" t="str">
        <f t="shared" si="9"/>
        <v>Menor A:</v>
      </c>
      <c r="N46" s="396">
        <v>70</v>
      </c>
    </row>
    <row r="47" spans="2:14" ht="25.5">
      <c r="B47" s="391">
        <f t="shared" si="4"/>
        <v>40</v>
      </c>
      <c r="C47" s="404" t="s">
        <v>689</v>
      </c>
      <c r="D47" s="391" t="s">
        <v>730</v>
      </c>
      <c r="E47" s="399" t="str">
        <f>'06 Prev Ctrl Func Públ POA 2020'!E21</f>
        <v xml:space="preserve">Audiencias  y mesas de trabajo realizadas 
</v>
      </c>
      <c r="F47" s="398" t="s">
        <v>674</v>
      </c>
      <c r="G47" s="394" t="s">
        <v>688</v>
      </c>
      <c r="H47" s="395">
        <v>90</v>
      </c>
      <c r="I47" s="352" t="str">
        <f t="shared" si="5"/>
        <v>Desde (&gt;=):</v>
      </c>
      <c r="J47" s="352">
        <f t="shared" si="6"/>
        <v>69</v>
      </c>
      <c r="K47" s="352" t="str">
        <f t="shared" si="7"/>
        <v>Hasta (&lt;=):</v>
      </c>
      <c r="L47" s="352">
        <f t="shared" si="8"/>
        <v>90</v>
      </c>
      <c r="M47" s="352" t="str">
        <f t="shared" si="9"/>
        <v>Menor A:</v>
      </c>
      <c r="N47" s="396">
        <v>69</v>
      </c>
    </row>
    <row r="48" spans="2:14" ht="25.5">
      <c r="B48" s="391">
        <f t="shared" si="4"/>
        <v>41</v>
      </c>
      <c r="C48" s="404" t="s">
        <v>689</v>
      </c>
      <c r="D48" s="391" t="s">
        <v>624</v>
      </c>
      <c r="E48" s="399" t="str">
        <f>'06 Prev Ctrl Func Públ POA 2020'!E22</f>
        <v>Acciones de prevención y control a la función pública realizadas</v>
      </c>
      <c r="F48" s="398" t="s">
        <v>674</v>
      </c>
      <c r="G48" s="394" t="s">
        <v>688</v>
      </c>
      <c r="H48" s="395">
        <v>90</v>
      </c>
      <c r="I48" s="352" t="str">
        <f t="shared" si="5"/>
        <v>Desde (&gt;=):</v>
      </c>
      <c r="J48" s="352">
        <f t="shared" si="6"/>
        <v>69</v>
      </c>
      <c r="K48" s="352" t="str">
        <f t="shared" si="7"/>
        <v>Hasta (&lt;=):</v>
      </c>
      <c r="L48" s="352">
        <f t="shared" si="8"/>
        <v>90</v>
      </c>
      <c r="M48" s="352" t="str">
        <f t="shared" si="9"/>
        <v>Menor A:</v>
      </c>
      <c r="N48" s="396">
        <v>69</v>
      </c>
    </row>
    <row r="49" spans="2:14" ht="25.5">
      <c r="B49" s="391">
        <f t="shared" si="4"/>
        <v>42</v>
      </c>
      <c r="C49" s="404" t="s">
        <v>689</v>
      </c>
      <c r="D49" s="391" t="s">
        <v>625</v>
      </c>
      <c r="E49" s="399" t="str">
        <f>'06 Prev Ctrl Func Públ POA 2020'!E23</f>
        <v>Seguimientos realizados</v>
      </c>
      <c r="F49" s="398" t="s">
        <v>674</v>
      </c>
      <c r="G49" s="394" t="s">
        <v>688</v>
      </c>
      <c r="H49" s="395">
        <v>90</v>
      </c>
      <c r="I49" s="352" t="str">
        <f t="shared" si="5"/>
        <v>Desde (&gt;=):</v>
      </c>
      <c r="J49" s="352">
        <f t="shared" si="6"/>
        <v>69</v>
      </c>
      <c r="K49" s="352" t="str">
        <f t="shared" si="7"/>
        <v>Hasta (&lt;=):</v>
      </c>
      <c r="L49" s="352">
        <f t="shared" si="8"/>
        <v>90</v>
      </c>
      <c r="M49" s="352" t="str">
        <f t="shared" si="9"/>
        <v>Menor A:</v>
      </c>
      <c r="N49" s="396">
        <v>69</v>
      </c>
    </row>
    <row r="50" spans="2:14" ht="25.5">
      <c r="B50" s="391">
        <f t="shared" si="4"/>
        <v>43</v>
      </c>
      <c r="C50" s="404" t="s">
        <v>689</v>
      </c>
      <c r="D50" s="391" t="s">
        <v>627</v>
      </c>
      <c r="E50" s="399" t="str">
        <f>'06 Prev Ctrl Func Públ POA 2020'!E24</f>
        <v>Seguimiento presupuestal</v>
      </c>
      <c r="F50" s="398" t="s">
        <v>674</v>
      </c>
      <c r="G50" s="394" t="s">
        <v>688</v>
      </c>
      <c r="H50" s="395">
        <v>90</v>
      </c>
      <c r="I50" s="352" t="str">
        <f t="shared" si="5"/>
        <v>Desde (&gt;=):</v>
      </c>
      <c r="J50" s="352">
        <f t="shared" si="6"/>
        <v>70</v>
      </c>
      <c r="K50" s="352" t="str">
        <f t="shared" si="7"/>
        <v>Hasta (&lt;=):</v>
      </c>
      <c r="L50" s="352">
        <f t="shared" si="8"/>
        <v>90</v>
      </c>
      <c r="M50" s="352" t="str">
        <f t="shared" si="9"/>
        <v>Menor A:</v>
      </c>
      <c r="N50" s="396">
        <v>70</v>
      </c>
    </row>
    <row r="51" spans="2:14" ht="25.5">
      <c r="B51" s="391">
        <f t="shared" si="4"/>
        <v>44</v>
      </c>
      <c r="C51" s="404" t="s">
        <v>689</v>
      </c>
      <c r="D51" s="391" t="s">
        <v>628</v>
      </c>
      <c r="E51" s="399" t="str">
        <f>'06 Prev Ctrl Func Públ POA 2020'!E25</f>
        <v>Porcentaje de contratos revisados a petición de parte</v>
      </c>
      <c r="F51" s="398" t="s">
        <v>674</v>
      </c>
      <c r="G51" s="394" t="s">
        <v>688</v>
      </c>
      <c r="H51" s="395">
        <v>90</v>
      </c>
      <c r="I51" s="352" t="str">
        <f t="shared" si="5"/>
        <v>Desde (&gt;=):</v>
      </c>
      <c r="J51" s="352">
        <f t="shared" si="6"/>
        <v>70</v>
      </c>
      <c r="K51" s="352" t="str">
        <f t="shared" si="7"/>
        <v>Hasta (&lt;=):</v>
      </c>
      <c r="L51" s="352">
        <f t="shared" si="8"/>
        <v>90</v>
      </c>
      <c r="M51" s="352" t="str">
        <f t="shared" si="9"/>
        <v>Menor A:</v>
      </c>
      <c r="N51" s="396">
        <v>70</v>
      </c>
    </row>
    <row r="52" spans="2:14" ht="25.5">
      <c r="B52" s="391">
        <f t="shared" si="4"/>
        <v>45</v>
      </c>
      <c r="C52" s="404" t="s">
        <v>689</v>
      </c>
      <c r="D52" s="391" t="s">
        <v>626</v>
      </c>
      <c r="E52" s="399" t="str">
        <f>'06 Prev Ctrl Func Públ POA 2020'!E26</f>
        <v>Contratos revisados de oficio</v>
      </c>
      <c r="F52" s="398" t="s">
        <v>674</v>
      </c>
      <c r="G52" s="394" t="s">
        <v>688</v>
      </c>
      <c r="H52" s="395">
        <v>90</v>
      </c>
      <c r="I52" s="352" t="str">
        <f t="shared" si="5"/>
        <v>Desde (&gt;=):</v>
      </c>
      <c r="J52" s="352">
        <f t="shared" si="6"/>
        <v>70</v>
      </c>
      <c r="K52" s="352" t="str">
        <f t="shared" si="7"/>
        <v>Hasta (&lt;=):</v>
      </c>
      <c r="L52" s="352">
        <f t="shared" si="8"/>
        <v>90</v>
      </c>
      <c r="M52" s="352" t="str">
        <f t="shared" si="9"/>
        <v>Menor A:</v>
      </c>
      <c r="N52" s="396">
        <v>70</v>
      </c>
    </row>
    <row r="53" spans="2:14">
      <c r="B53" s="391">
        <f t="shared" si="4"/>
        <v>46</v>
      </c>
      <c r="C53" s="405" t="s">
        <v>604</v>
      </c>
      <c r="D53" s="391" t="s">
        <v>629</v>
      </c>
      <c r="E53" s="399" t="str">
        <f>'07 Potestad Discip POA 2020'!E13</f>
        <v>Citaciones a audiencia emitidas</v>
      </c>
      <c r="F53" s="398" t="s">
        <v>674</v>
      </c>
      <c r="G53" s="394" t="s">
        <v>697</v>
      </c>
      <c r="H53" s="395">
        <v>90</v>
      </c>
      <c r="I53" s="352" t="str">
        <f t="shared" si="5"/>
        <v>Desde (&gt;):</v>
      </c>
      <c r="J53" s="352">
        <f t="shared" si="6"/>
        <v>69</v>
      </c>
      <c r="K53" s="352" t="str">
        <f t="shared" si="7"/>
        <v>Hasta (&lt;):</v>
      </c>
      <c r="L53" s="352">
        <f t="shared" si="8"/>
        <v>90</v>
      </c>
      <c r="M53" s="352" t="str">
        <f t="shared" si="9"/>
        <v>Menor o Igual A:</v>
      </c>
      <c r="N53" s="396">
        <v>69</v>
      </c>
    </row>
    <row r="54" spans="2:14" ht="25.5">
      <c r="B54" s="391">
        <f t="shared" si="4"/>
        <v>47</v>
      </c>
      <c r="C54" s="405" t="s">
        <v>604</v>
      </c>
      <c r="D54" s="391" t="s">
        <v>630</v>
      </c>
      <c r="E54" s="399" t="str">
        <f>'07 Potestad Discip POA 2020'!E14</f>
        <v>Número de citaciones a audiencia emitidas que terminan con fallo</v>
      </c>
      <c r="F54" s="398" t="s">
        <v>674</v>
      </c>
      <c r="G54" s="394" t="s">
        <v>697</v>
      </c>
      <c r="H54" s="395">
        <v>90</v>
      </c>
      <c r="I54" s="352" t="str">
        <f t="shared" si="5"/>
        <v>Desde (&gt;):</v>
      </c>
      <c r="J54" s="352">
        <f t="shared" si="6"/>
        <v>69</v>
      </c>
      <c r="K54" s="352" t="str">
        <f t="shared" si="7"/>
        <v>Hasta (&lt;):</v>
      </c>
      <c r="L54" s="352">
        <f t="shared" si="8"/>
        <v>90</v>
      </c>
      <c r="M54" s="352" t="str">
        <f t="shared" si="9"/>
        <v>Menor o Igual A:</v>
      </c>
      <c r="N54" s="396">
        <v>69</v>
      </c>
    </row>
    <row r="55" spans="2:14">
      <c r="B55" s="391">
        <f t="shared" si="4"/>
        <v>48</v>
      </c>
      <c r="C55" s="405" t="s">
        <v>604</v>
      </c>
      <c r="D55" s="391" t="s">
        <v>631</v>
      </c>
      <c r="E55" s="399" t="str">
        <f>'07 Potestad Discip POA 2020'!E15</f>
        <v>Fallos proferidos</v>
      </c>
      <c r="F55" s="398" t="s">
        <v>674</v>
      </c>
      <c r="G55" s="394" t="s">
        <v>697</v>
      </c>
      <c r="H55" s="395">
        <v>90</v>
      </c>
      <c r="I55" s="352" t="str">
        <f t="shared" si="5"/>
        <v>Desde (&gt;):</v>
      </c>
      <c r="J55" s="352">
        <f t="shared" si="6"/>
        <v>69</v>
      </c>
      <c r="K55" s="352" t="str">
        <f t="shared" si="7"/>
        <v>Hasta (&lt;):</v>
      </c>
      <c r="L55" s="352">
        <f t="shared" si="8"/>
        <v>90</v>
      </c>
      <c r="M55" s="352" t="str">
        <f t="shared" si="9"/>
        <v>Menor o Igual A:</v>
      </c>
      <c r="N55" s="396">
        <v>69</v>
      </c>
    </row>
    <row r="56" spans="2:14">
      <c r="B56" s="391">
        <f t="shared" si="4"/>
        <v>49</v>
      </c>
      <c r="C56" s="405" t="s">
        <v>604</v>
      </c>
      <c r="D56" s="391" t="s">
        <v>632</v>
      </c>
      <c r="E56" s="399" t="str">
        <f>'07 Potestad Discip POA 2020'!E16</f>
        <v>Decisiones de fondo</v>
      </c>
      <c r="F56" s="398" t="s">
        <v>674</v>
      </c>
      <c r="G56" s="394" t="s">
        <v>697</v>
      </c>
      <c r="H56" s="395">
        <v>90</v>
      </c>
      <c r="I56" s="352" t="str">
        <f t="shared" si="5"/>
        <v>Desde (&gt;):</v>
      </c>
      <c r="J56" s="352">
        <f t="shared" si="6"/>
        <v>69</v>
      </c>
      <c r="K56" s="352" t="str">
        <f t="shared" si="7"/>
        <v>Hasta (&lt;):</v>
      </c>
      <c r="L56" s="352">
        <f t="shared" si="8"/>
        <v>90</v>
      </c>
      <c r="M56" s="352" t="str">
        <f t="shared" si="9"/>
        <v>Menor o Igual A:</v>
      </c>
      <c r="N56" s="396">
        <v>69</v>
      </c>
    </row>
    <row r="57" spans="2:14" ht="25.5">
      <c r="B57" s="391">
        <f t="shared" si="4"/>
        <v>50</v>
      </c>
      <c r="C57" s="406" t="s">
        <v>605</v>
      </c>
      <c r="D57" s="391" t="s">
        <v>731</v>
      </c>
      <c r="E57" s="399" t="str">
        <f>'08 Gestión Talento Hum POA 2020'!E13</f>
        <v>Porcentaje de novedades y situaciones administrativas gestionadas</v>
      </c>
      <c r="F57" s="398" t="s">
        <v>674</v>
      </c>
      <c r="G57" s="394" t="s">
        <v>697</v>
      </c>
      <c r="H57" s="395">
        <v>90</v>
      </c>
      <c r="I57" s="352" t="str">
        <f t="shared" si="5"/>
        <v>Desde (&gt;):</v>
      </c>
      <c r="J57" s="352">
        <f t="shared" si="6"/>
        <v>70</v>
      </c>
      <c r="K57" s="352" t="str">
        <f t="shared" si="7"/>
        <v>Hasta (&lt;):</v>
      </c>
      <c r="L57" s="352">
        <f t="shared" si="8"/>
        <v>90</v>
      </c>
      <c r="M57" s="352" t="str">
        <f t="shared" si="9"/>
        <v>Menor o Igual A:</v>
      </c>
      <c r="N57" s="396">
        <v>70</v>
      </c>
    </row>
    <row r="58" spans="2:14" ht="25.5">
      <c r="B58" s="391">
        <f t="shared" si="4"/>
        <v>51</v>
      </c>
      <c r="C58" s="406" t="s">
        <v>605</v>
      </c>
      <c r="D58" s="391" t="s">
        <v>633</v>
      </c>
      <c r="E58" s="399" t="str">
        <f>'08 Gestión Talento Hum POA 2020'!E14</f>
        <v xml:space="preserve">Porcentaje de incapacidades susceptibles de cobro gestionadas  </v>
      </c>
      <c r="F58" s="398" t="s">
        <v>674</v>
      </c>
      <c r="G58" s="394" t="s">
        <v>688</v>
      </c>
      <c r="H58" s="395">
        <v>90</v>
      </c>
      <c r="I58" s="352" t="str">
        <f t="shared" si="5"/>
        <v>Desde (&gt;=):</v>
      </c>
      <c r="J58" s="352">
        <f t="shared" si="6"/>
        <v>80</v>
      </c>
      <c r="K58" s="352" t="str">
        <f t="shared" si="7"/>
        <v>Hasta (&lt;=):</v>
      </c>
      <c r="L58" s="352">
        <f t="shared" si="8"/>
        <v>90</v>
      </c>
      <c r="M58" s="352" t="str">
        <f t="shared" si="9"/>
        <v>Menor A:</v>
      </c>
      <c r="N58" s="396">
        <v>80</v>
      </c>
    </row>
    <row r="59" spans="2:14" ht="38.25">
      <c r="B59" s="391">
        <f t="shared" si="4"/>
        <v>52</v>
      </c>
      <c r="C59" s="406" t="s">
        <v>605</v>
      </c>
      <c r="D59" s="391" t="s">
        <v>634</v>
      </c>
      <c r="E59" s="399" t="str">
        <f>'08 Gestión Talento Hum POA 2020'!E15</f>
        <v xml:space="preserve">Documentos de las historias laborales actualizados
</v>
      </c>
      <c r="F59" s="398" t="s">
        <v>674</v>
      </c>
      <c r="G59" s="394" t="s">
        <v>697</v>
      </c>
      <c r="H59" s="395">
        <v>90</v>
      </c>
      <c r="I59" s="352" t="str">
        <f t="shared" si="5"/>
        <v>Desde (&gt;):</v>
      </c>
      <c r="J59" s="352">
        <f t="shared" si="6"/>
        <v>80</v>
      </c>
      <c r="K59" s="352" t="str">
        <f t="shared" si="7"/>
        <v>Hasta (&lt;):</v>
      </c>
      <c r="L59" s="352">
        <f t="shared" si="8"/>
        <v>90</v>
      </c>
      <c r="M59" s="352" t="str">
        <f t="shared" si="9"/>
        <v>Menor o Igual A:</v>
      </c>
      <c r="N59" s="396">
        <v>80</v>
      </c>
    </row>
    <row r="60" spans="2:14" ht="25.5">
      <c r="B60" s="391">
        <f t="shared" si="4"/>
        <v>53</v>
      </c>
      <c r="C60" s="406" t="s">
        <v>605</v>
      </c>
      <c r="D60" s="391" t="s">
        <v>635</v>
      </c>
      <c r="E60" s="399" t="str">
        <f>'08 Gestión Talento Hum POA 2020'!E16</f>
        <v>Historias laborales en préstamo con documentos actualizados</v>
      </c>
      <c r="F60" s="398" t="s">
        <v>674</v>
      </c>
      <c r="G60" s="394" t="s">
        <v>697</v>
      </c>
      <c r="H60" s="395">
        <v>90</v>
      </c>
      <c r="I60" s="352" t="str">
        <f t="shared" si="5"/>
        <v>Desde (&gt;):</v>
      </c>
      <c r="J60" s="352">
        <f t="shared" si="6"/>
        <v>80</v>
      </c>
      <c r="K60" s="352" t="str">
        <f t="shared" si="7"/>
        <v>Hasta (&lt;):</v>
      </c>
      <c r="L60" s="352">
        <f t="shared" si="8"/>
        <v>90</v>
      </c>
      <c r="M60" s="352" t="str">
        <f t="shared" si="9"/>
        <v>Menor o Igual A:</v>
      </c>
      <c r="N60" s="396">
        <v>80</v>
      </c>
    </row>
    <row r="61" spans="2:14" ht="38.25">
      <c r="B61" s="391">
        <f t="shared" si="4"/>
        <v>54</v>
      </c>
      <c r="C61" s="406" t="s">
        <v>605</v>
      </c>
      <c r="D61" s="391" t="s">
        <v>636</v>
      </c>
      <c r="E61" s="399" t="str">
        <f>'08 Gestión Talento Hum POA 2020'!E17</f>
        <v xml:space="preserve">Solicitudes de certificaciones laborales y de bono pensional gestionadas
</v>
      </c>
      <c r="F61" s="398" t="s">
        <v>674</v>
      </c>
      <c r="G61" s="394" t="s">
        <v>697</v>
      </c>
      <c r="H61" s="395">
        <v>90</v>
      </c>
      <c r="I61" s="352" t="str">
        <f t="shared" si="5"/>
        <v>Desde (&gt;):</v>
      </c>
      <c r="J61" s="352">
        <f t="shared" si="6"/>
        <v>80</v>
      </c>
      <c r="K61" s="352" t="str">
        <f t="shared" si="7"/>
        <v>Hasta (&lt;):</v>
      </c>
      <c r="L61" s="352">
        <f t="shared" si="8"/>
        <v>90</v>
      </c>
      <c r="M61" s="352" t="str">
        <f t="shared" si="9"/>
        <v>Menor o Igual A:</v>
      </c>
      <c r="N61" s="396">
        <v>80</v>
      </c>
    </row>
    <row r="62" spans="2:14" ht="25.5">
      <c r="B62" s="391">
        <f t="shared" si="4"/>
        <v>55</v>
      </c>
      <c r="C62" s="406" t="s">
        <v>605</v>
      </c>
      <c r="D62" s="391" t="s">
        <v>637</v>
      </c>
      <c r="E62" s="399" t="str">
        <f>'08 Gestión Talento Hum POA 2020'!E18</f>
        <v xml:space="preserve">Oportunidad en trámite de certificaciones
</v>
      </c>
      <c r="F62" s="398" t="s">
        <v>674</v>
      </c>
      <c r="G62" s="394" t="s">
        <v>697</v>
      </c>
      <c r="H62" s="395">
        <v>100</v>
      </c>
      <c r="I62" s="352" t="str">
        <f t="shared" si="5"/>
        <v>Desde (&gt;):</v>
      </c>
      <c r="J62" s="352">
        <f t="shared" si="6"/>
        <v>97</v>
      </c>
      <c r="K62" s="352" t="str">
        <f t="shared" si="7"/>
        <v>Hasta (&lt;):</v>
      </c>
      <c r="L62" s="352">
        <f t="shared" si="8"/>
        <v>100</v>
      </c>
      <c r="M62" s="352" t="str">
        <f t="shared" si="9"/>
        <v>Menor o Igual A:</v>
      </c>
      <c r="N62" s="396">
        <v>97</v>
      </c>
    </row>
    <row r="63" spans="2:14" ht="25.5">
      <c r="B63" s="391">
        <f t="shared" si="4"/>
        <v>56</v>
      </c>
      <c r="C63" s="406" t="s">
        <v>605</v>
      </c>
      <c r="D63" s="391" t="s">
        <v>638</v>
      </c>
      <c r="E63" s="399" t="str">
        <f>'08 Gestión Talento Hum POA 2020'!E19</f>
        <v>Plan Institucional de Capacitación formulado y ejecutado</v>
      </c>
      <c r="F63" s="398" t="s">
        <v>674</v>
      </c>
      <c r="G63" s="394" t="s">
        <v>697</v>
      </c>
      <c r="H63" s="395">
        <v>90</v>
      </c>
      <c r="I63" s="352" t="str">
        <f t="shared" si="5"/>
        <v>Desde (&gt;):</v>
      </c>
      <c r="J63" s="352">
        <f t="shared" si="6"/>
        <v>69</v>
      </c>
      <c r="K63" s="352" t="str">
        <f t="shared" si="7"/>
        <v>Hasta (&lt;):</v>
      </c>
      <c r="L63" s="352">
        <f t="shared" si="8"/>
        <v>90</v>
      </c>
      <c r="M63" s="352" t="str">
        <f t="shared" si="9"/>
        <v>Menor o Igual A:</v>
      </c>
      <c r="N63" s="396">
        <v>69</v>
      </c>
    </row>
    <row r="64" spans="2:14" ht="25.5">
      <c r="B64" s="391">
        <f t="shared" si="4"/>
        <v>57</v>
      </c>
      <c r="C64" s="406" t="s">
        <v>605</v>
      </c>
      <c r="D64" s="391" t="s">
        <v>639</v>
      </c>
      <c r="E64" s="399" t="str">
        <f>'08 Gestión Talento Hum POA 2020'!E20</f>
        <v>Plan Institucional de Bienestar formulado y ejecutado</v>
      </c>
      <c r="F64" s="398" t="s">
        <v>674</v>
      </c>
      <c r="G64" s="394" t="s">
        <v>697</v>
      </c>
      <c r="H64" s="395">
        <v>90</v>
      </c>
      <c r="I64" s="352" t="str">
        <f t="shared" si="5"/>
        <v>Desde (&gt;):</v>
      </c>
      <c r="J64" s="352">
        <f t="shared" si="6"/>
        <v>69</v>
      </c>
      <c r="K64" s="352" t="str">
        <f t="shared" si="7"/>
        <v>Hasta (&lt;):</v>
      </c>
      <c r="L64" s="352">
        <f t="shared" si="8"/>
        <v>90</v>
      </c>
      <c r="M64" s="352" t="str">
        <f t="shared" si="9"/>
        <v>Menor o Igual A:</v>
      </c>
      <c r="N64" s="396">
        <v>69</v>
      </c>
    </row>
    <row r="65" spans="2:14" ht="25.5">
      <c r="B65" s="391">
        <f t="shared" si="4"/>
        <v>58</v>
      </c>
      <c r="C65" s="406" t="s">
        <v>605</v>
      </c>
      <c r="D65" s="391" t="s">
        <v>640</v>
      </c>
      <c r="E65" s="399" t="str">
        <f>'08 Gestión Talento Hum POA 2020'!E21</f>
        <v>Plan Institucional de Incentivos formulado y ejecutado</v>
      </c>
      <c r="F65" s="398" t="s">
        <v>674</v>
      </c>
      <c r="G65" s="394" t="s">
        <v>697</v>
      </c>
      <c r="H65" s="395">
        <v>90</v>
      </c>
      <c r="I65" s="352" t="str">
        <f t="shared" si="5"/>
        <v>Desde (&gt;):</v>
      </c>
      <c r="J65" s="352">
        <f t="shared" si="6"/>
        <v>69</v>
      </c>
      <c r="K65" s="352" t="str">
        <f t="shared" si="7"/>
        <v>Hasta (&lt;):</v>
      </c>
      <c r="L65" s="352">
        <f t="shared" si="8"/>
        <v>90</v>
      </c>
      <c r="M65" s="352" t="str">
        <f t="shared" si="9"/>
        <v>Menor o Igual A:</v>
      </c>
      <c r="N65" s="396">
        <v>69</v>
      </c>
    </row>
    <row r="66" spans="2:14" ht="38.25">
      <c r="B66" s="391">
        <f t="shared" si="4"/>
        <v>59</v>
      </c>
      <c r="C66" s="406" t="s">
        <v>605</v>
      </c>
      <c r="D66" s="391" t="s">
        <v>641</v>
      </c>
      <c r="E66" s="399" t="str">
        <f>'08 Gestión Talento Hum POA 2020'!E22</f>
        <v>Plan Anual de Trabajo del Sistema de Gestión de Seguridad y Salud en el Trabajo SG-SST formulado y ejecutado</v>
      </c>
      <c r="F66" s="398" t="s">
        <v>674</v>
      </c>
      <c r="G66" s="394" t="s">
        <v>697</v>
      </c>
      <c r="H66" s="395">
        <v>90</v>
      </c>
      <c r="I66" s="352" t="str">
        <f t="shared" si="5"/>
        <v>Desde (&gt;):</v>
      </c>
      <c r="J66" s="352">
        <f t="shared" si="6"/>
        <v>69</v>
      </c>
      <c r="K66" s="352" t="str">
        <f t="shared" si="7"/>
        <v>Hasta (&lt;):</v>
      </c>
      <c r="L66" s="352">
        <f t="shared" si="8"/>
        <v>90</v>
      </c>
      <c r="M66" s="352" t="str">
        <f t="shared" si="9"/>
        <v>Menor o Igual A:</v>
      </c>
      <c r="N66" s="396">
        <v>69</v>
      </c>
    </row>
    <row r="67" spans="2:14" ht="51">
      <c r="B67" s="391">
        <f t="shared" si="4"/>
        <v>60</v>
      </c>
      <c r="C67" s="406" t="s">
        <v>605</v>
      </c>
      <c r="D67" s="391" t="s">
        <v>732</v>
      </c>
      <c r="E67" s="399" t="str">
        <f>'08 Gestión Talento Hum POA 2020'!E23</f>
        <v xml:space="preserve">Dependencias con seguimiento y/o capacitación a los  sistemas de gestión y Evaluación del Desempeño Laboral de la Personería de Bogotá, D.C. </v>
      </c>
      <c r="F67" s="398" t="s">
        <v>674</v>
      </c>
      <c r="G67" s="394" t="s">
        <v>697</v>
      </c>
      <c r="H67" s="395">
        <v>90</v>
      </c>
      <c r="I67" s="352" t="str">
        <f t="shared" si="5"/>
        <v>Desde (&gt;):</v>
      </c>
      <c r="J67" s="352">
        <f t="shared" si="6"/>
        <v>70</v>
      </c>
      <c r="K67" s="352" t="str">
        <f t="shared" si="7"/>
        <v>Hasta (&lt;):</v>
      </c>
      <c r="L67" s="352">
        <f t="shared" si="8"/>
        <v>90</v>
      </c>
      <c r="M67" s="352" t="str">
        <f t="shared" si="9"/>
        <v>Menor o Igual A:</v>
      </c>
      <c r="N67" s="396">
        <v>70</v>
      </c>
    </row>
    <row r="68" spans="2:14" ht="25.5">
      <c r="B68" s="391">
        <f t="shared" si="4"/>
        <v>61</v>
      </c>
      <c r="C68" s="406" t="s">
        <v>605</v>
      </c>
      <c r="D68" s="391" t="s">
        <v>642</v>
      </c>
      <c r="E68" s="399" t="str">
        <f>'08 Gestión Talento Hum POA 2020'!E24</f>
        <v xml:space="preserve">Novedades incluidas en nómina liquidada y pagada oportunamente </v>
      </c>
      <c r="F68" s="398" t="s">
        <v>674</v>
      </c>
      <c r="G68" s="394" t="s">
        <v>697</v>
      </c>
      <c r="H68" s="395">
        <v>90</v>
      </c>
      <c r="I68" s="352" t="str">
        <f t="shared" si="5"/>
        <v>Desde (&gt;):</v>
      </c>
      <c r="J68" s="352">
        <f t="shared" si="6"/>
        <v>80</v>
      </c>
      <c r="K68" s="352" t="str">
        <f t="shared" si="7"/>
        <v>Hasta (&lt;):</v>
      </c>
      <c r="L68" s="352">
        <f t="shared" si="8"/>
        <v>90</v>
      </c>
      <c r="M68" s="352" t="str">
        <f t="shared" si="9"/>
        <v>Menor o Igual A:</v>
      </c>
      <c r="N68" s="396">
        <v>80</v>
      </c>
    </row>
    <row r="69" spans="2:14" ht="51">
      <c r="B69" s="391">
        <f t="shared" si="4"/>
        <v>62</v>
      </c>
      <c r="C69" s="406" t="s">
        <v>605</v>
      </c>
      <c r="D69" s="391" t="s">
        <v>733</v>
      </c>
      <c r="E69" s="399" t="str">
        <f>'08 Gestión Talento Hum POA 2020'!E25</f>
        <v>Porcentaje de incapacidades superiores a 360 días de radicadas, que no han sido pagadas por las EPS, radicadas y gestionadas ante la instancia correspondiente.</v>
      </c>
      <c r="F69" s="398" t="s">
        <v>674</v>
      </c>
      <c r="G69" s="394" t="s">
        <v>697</v>
      </c>
      <c r="H69" s="395">
        <v>90</v>
      </c>
      <c r="I69" s="352" t="str">
        <f t="shared" si="5"/>
        <v>Desde (&gt;):</v>
      </c>
      <c r="J69" s="352">
        <f t="shared" si="6"/>
        <v>80</v>
      </c>
      <c r="K69" s="352" t="str">
        <f t="shared" si="7"/>
        <v>Hasta (&lt;):</v>
      </c>
      <c r="L69" s="352">
        <f t="shared" si="8"/>
        <v>90</v>
      </c>
      <c r="M69" s="352" t="str">
        <f t="shared" si="9"/>
        <v>Menor o Igual A:</v>
      </c>
      <c r="N69" s="396">
        <v>80</v>
      </c>
    </row>
    <row r="70" spans="2:14" ht="25.5">
      <c r="B70" s="391">
        <f t="shared" ref="B70:B112" si="10">1+B69</f>
        <v>63</v>
      </c>
      <c r="C70" s="405" t="s">
        <v>606</v>
      </c>
      <c r="D70" s="391" t="s">
        <v>643</v>
      </c>
      <c r="E70" s="399" t="str">
        <f>'09 Gestión Admin POA 2020'!E13</f>
        <v>Servicios de mantenimiento de bienes e instalaciones atendidos satisfactoriamente</v>
      </c>
      <c r="F70" s="398" t="s">
        <v>674</v>
      </c>
      <c r="G70" s="394" t="s">
        <v>697</v>
      </c>
      <c r="H70" s="395">
        <v>90</v>
      </c>
      <c r="I70" s="352" t="str">
        <f t="shared" si="5"/>
        <v>Desde (&gt;):</v>
      </c>
      <c r="J70" s="352">
        <f t="shared" si="6"/>
        <v>70</v>
      </c>
      <c r="K70" s="352" t="str">
        <f t="shared" si="7"/>
        <v>Hasta (&lt;):</v>
      </c>
      <c r="L70" s="352">
        <f t="shared" si="8"/>
        <v>90</v>
      </c>
      <c r="M70" s="352" t="str">
        <f t="shared" si="9"/>
        <v>Menor o Igual A:</v>
      </c>
      <c r="N70" s="396">
        <v>70</v>
      </c>
    </row>
    <row r="71" spans="2:14" ht="25.5">
      <c r="B71" s="391">
        <f t="shared" si="10"/>
        <v>64</v>
      </c>
      <c r="C71" s="405" t="s">
        <v>606</v>
      </c>
      <c r="D71" s="391" t="s">
        <v>734</v>
      </c>
      <c r="E71" s="399" t="str">
        <f>'09 Gestión Admin POA 2020'!E14</f>
        <v>Pedidos de almacén atendidos satisfactoriamente</v>
      </c>
      <c r="F71" s="398" t="s">
        <v>674</v>
      </c>
      <c r="G71" s="394" t="s">
        <v>697</v>
      </c>
      <c r="H71" s="395">
        <v>90</v>
      </c>
      <c r="I71" s="352" t="str">
        <f t="shared" ref="I71:I112" si="11">IF(OR($G71="Mayor A:",$G71="Menor A:"),"Desde (&gt;=):",
IF(OR($G71="Mayor o Igual A:",$G71="Menor o Igual A:"),"Desde (&gt;):",
IF($G71="Igual A:","No Aplica",
IF($G71="",""))))</f>
        <v>Desde (&gt;):</v>
      </c>
      <c r="J71" s="352">
        <f t="shared" ref="J71:J102" si="12">IF(H71&gt;N71,N71,
IF(H71&lt;N71,H71,
IF(H71=N71,"No Aplica","")))</f>
        <v>70</v>
      </c>
      <c r="K71" s="352" t="str">
        <f t="shared" ref="K71:K112" si="13">IF(OR($G71="Mayor A:",$G71="Menor A:"),"Hasta (&lt;=):",
IF(OR($G71="Mayor o Igual A:",$G71="Menor o Igual A:"),"Hasta (&lt;):",
IF($G71="Igual A:","No Aplica",
IF($G71="",""))))</f>
        <v>Hasta (&lt;):</v>
      </c>
      <c r="L71" s="352">
        <f t="shared" ref="L71:L102" si="14">IF(H71&gt;N71,H71,
IF(H71&lt;N71,N71,
IF(H71=N71,"No Aplica","")))</f>
        <v>90</v>
      </c>
      <c r="M71" s="352" t="str">
        <f t="shared" ref="M71:M112" si="15">IF($G71="Mayor A:","Menor A:",
IF($G71="Menor A:","Mayor A:",
IF($G71="Mayor o Igual A:","Menor o Igual A:",
IF($G71="Menor o Igual A:","Mayor o Igual A:",
IF($G71="Igual A:","Igual A:",
IF($G71="",""))))))</f>
        <v>Menor o Igual A:</v>
      </c>
      <c r="N71" s="396">
        <v>70</v>
      </c>
    </row>
    <row r="72" spans="2:14" ht="25.5">
      <c r="B72" s="391">
        <f t="shared" si="10"/>
        <v>65</v>
      </c>
      <c r="C72" s="405" t="s">
        <v>606</v>
      </c>
      <c r="D72" s="391" t="s">
        <v>735</v>
      </c>
      <c r="E72" s="399" t="str">
        <f>'09 Gestión Admin POA 2020'!E15</f>
        <v>Servicios de transporte atendidos satisfactoriamente</v>
      </c>
      <c r="F72" s="398" t="s">
        <v>674</v>
      </c>
      <c r="G72" s="394" t="s">
        <v>697</v>
      </c>
      <c r="H72" s="395">
        <v>90</v>
      </c>
      <c r="I72" s="352" t="str">
        <f t="shared" si="11"/>
        <v>Desde (&gt;):</v>
      </c>
      <c r="J72" s="352">
        <f t="shared" si="12"/>
        <v>70</v>
      </c>
      <c r="K72" s="352" t="str">
        <f t="shared" si="13"/>
        <v>Hasta (&lt;):</v>
      </c>
      <c r="L72" s="352">
        <f t="shared" si="14"/>
        <v>90</v>
      </c>
      <c r="M72" s="352" t="str">
        <f t="shared" si="15"/>
        <v>Menor o Igual A:</v>
      </c>
      <c r="N72" s="396">
        <v>70</v>
      </c>
    </row>
    <row r="73" spans="2:14" ht="25.5">
      <c r="B73" s="391">
        <f t="shared" si="10"/>
        <v>66</v>
      </c>
      <c r="C73" s="405" t="s">
        <v>606</v>
      </c>
      <c r="D73" s="391" t="s">
        <v>736</v>
      </c>
      <c r="E73" s="399" t="str">
        <f>'09 Gestión Admin POA 2020'!E16</f>
        <v>Servicios de aseo y cafetería ejecutados satisfactoriamente</v>
      </c>
      <c r="F73" s="398" t="s">
        <v>674</v>
      </c>
      <c r="G73" s="394" t="s">
        <v>697</v>
      </c>
      <c r="H73" s="395">
        <v>90</v>
      </c>
      <c r="I73" s="352" t="str">
        <f t="shared" si="11"/>
        <v>Desde (&gt;):</v>
      </c>
      <c r="J73" s="352">
        <f t="shared" si="12"/>
        <v>70</v>
      </c>
      <c r="K73" s="352" t="str">
        <f t="shared" si="13"/>
        <v>Hasta (&lt;):</v>
      </c>
      <c r="L73" s="352">
        <f t="shared" si="14"/>
        <v>90</v>
      </c>
      <c r="M73" s="352" t="str">
        <f t="shared" si="15"/>
        <v>Menor o Igual A:</v>
      </c>
      <c r="N73" s="396">
        <v>70</v>
      </c>
    </row>
    <row r="74" spans="2:14">
      <c r="B74" s="391">
        <f t="shared" si="10"/>
        <v>67</v>
      </c>
      <c r="C74" s="405" t="s">
        <v>606</v>
      </c>
      <c r="D74" s="391" t="s">
        <v>737</v>
      </c>
      <c r="E74" s="399" t="str">
        <f>'09 Gestión Admin POA 2020'!E17</f>
        <v>Cumplimiento del plan de acción PESV</v>
      </c>
      <c r="F74" s="398" t="s">
        <v>674</v>
      </c>
      <c r="G74" s="394" t="s">
        <v>697</v>
      </c>
      <c r="H74" s="395">
        <v>90</v>
      </c>
      <c r="I74" s="352" t="str">
        <f t="shared" si="11"/>
        <v>Desde (&gt;):</v>
      </c>
      <c r="J74" s="352">
        <f t="shared" si="12"/>
        <v>70</v>
      </c>
      <c r="K74" s="352" t="str">
        <f t="shared" si="13"/>
        <v>Hasta (&lt;):</v>
      </c>
      <c r="L74" s="352">
        <f t="shared" si="14"/>
        <v>90</v>
      </c>
      <c r="M74" s="352" t="str">
        <f t="shared" si="15"/>
        <v>Menor o Igual A:</v>
      </c>
      <c r="N74" s="396">
        <v>70</v>
      </c>
    </row>
    <row r="75" spans="2:14" ht="38.25">
      <c r="B75" s="391">
        <f t="shared" si="10"/>
        <v>68</v>
      </c>
      <c r="C75" s="405" t="s">
        <v>606</v>
      </c>
      <c r="D75" s="391" t="s">
        <v>738</v>
      </c>
      <c r="E75" s="399" t="str">
        <f>'09 Gestión Admin POA 2020'!E18</f>
        <v xml:space="preserve">Cumplimiento de las actividades relacionadas con la ejecución de contratos de bienes y servicios </v>
      </c>
      <c r="F75" s="398" t="s">
        <v>674</v>
      </c>
      <c r="G75" s="394" t="s">
        <v>697</v>
      </c>
      <c r="H75" s="395">
        <v>100</v>
      </c>
      <c r="I75" s="352" t="str">
        <f t="shared" si="11"/>
        <v>Desde (&gt;):</v>
      </c>
      <c r="J75" s="352">
        <f t="shared" si="12"/>
        <v>70</v>
      </c>
      <c r="K75" s="352" t="str">
        <f t="shared" si="13"/>
        <v>Hasta (&lt;):</v>
      </c>
      <c r="L75" s="352">
        <f t="shared" si="14"/>
        <v>100</v>
      </c>
      <c r="M75" s="352" t="str">
        <f t="shared" si="15"/>
        <v>Menor o Igual A:</v>
      </c>
      <c r="N75" s="396">
        <v>70</v>
      </c>
    </row>
    <row r="76" spans="2:14">
      <c r="B76" s="391">
        <f t="shared" si="10"/>
        <v>69</v>
      </c>
      <c r="C76" s="406" t="s">
        <v>607</v>
      </c>
      <c r="D76" s="391" t="s">
        <v>644</v>
      </c>
      <c r="E76" s="399" t="str">
        <f>'10 Gestión Financiera POA 2020'!E13</f>
        <v>Porcentaje de pagos realizados en el mes</v>
      </c>
      <c r="F76" s="398" t="s">
        <v>674</v>
      </c>
      <c r="G76" s="394" t="s">
        <v>697</v>
      </c>
      <c r="H76" s="395">
        <v>99</v>
      </c>
      <c r="I76" s="352" t="str">
        <f t="shared" si="11"/>
        <v>Desde (&gt;):</v>
      </c>
      <c r="J76" s="352">
        <f t="shared" si="12"/>
        <v>95</v>
      </c>
      <c r="K76" s="352" t="str">
        <f t="shared" si="13"/>
        <v>Hasta (&lt;):</v>
      </c>
      <c r="L76" s="352">
        <f t="shared" si="14"/>
        <v>99</v>
      </c>
      <c r="M76" s="352" t="str">
        <f t="shared" si="15"/>
        <v>Menor o Igual A:</v>
      </c>
      <c r="N76" s="396">
        <v>95</v>
      </c>
    </row>
    <row r="77" spans="2:14" ht="33.75" customHeight="1">
      <c r="B77" s="391">
        <f t="shared" si="10"/>
        <v>70</v>
      </c>
      <c r="C77" s="405" t="s">
        <v>608</v>
      </c>
      <c r="D77" s="391" t="s">
        <v>739</v>
      </c>
      <c r="E77" s="407" t="str">
        <f>'11 Gestión Contractual POA 2020'!E13</f>
        <v>Porcentaje de ejecución del PAA correspondiente a gastos generales</v>
      </c>
      <c r="F77" s="398" t="s">
        <v>674</v>
      </c>
      <c r="G77" s="394" t="s">
        <v>697</v>
      </c>
      <c r="H77" s="395">
        <v>95</v>
      </c>
      <c r="I77" s="352" t="str">
        <f t="shared" si="11"/>
        <v>Desde (&gt;):</v>
      </c>
      <c r="J77" s="352">
        <f t="shared" si="12"/>
        <v>90</v>
      </c>
      <c r="K77" s="352" t="str">
        <f t="shared" si="13"/>
        <v>Hasta (&lt;):</v>
      </c>
      <c r="L77" s="352">
        <f t="shared" si="14"/>
        <v>95</v>
      </c>
      <c r="M77" s="352" t="str">
        <f t="shared" si="15"/>
        <v>Menor o Igual A:</v>
      </c>
      <c r="N77" s="396">
        <v>90</v>
      </c>
    </row>
    <row r="78" spans="2:14" ht="25.5">
      <c r="B78" s="391">
        <f t="shared" si="10"/>
        <v>71</v>
      </c>
      <c r="C78" s="405" t="s">
        <v>608</v>
      </c>
      <c r="D78" s="391" t="s">
        <v>645</v>
      </c>
      <c r="E78" s="407" t="e">
        <f>'11 Gestión Contractual POA 2020'!#REF!</f>
        <v>#REF!</v>
      </c>
      <c r="F78" s="398" t="s">
        <v>674</v>
      </c>
      <c r="G78" s="394" t="s">
        <v>697</v>
      </c>
      <c r="H78" s="395">
        <v>90</v>
      </c>
      <c r="I78" s="352" t="str">
        <f t="shared" si="11"/>
        <v>Desde (&gt;):</v>
      </c>
      <c r="J78" s="352">
        <f t="shared" si="12"/>
        <v>80</v>
      </c>
      <c r="K78" s="352" t="str">
        <f t="shared" si="13"/>
        <v>Hasta (&lt;):</v>
      </c>
      <c r="L78" s="352">
        <f t="shared" si="14"/>
        <v>90</v>
      </c>
      <c r="M78" s="352" t="str">
        <f t="shared" si="15"/>
        <v>Menor o Igual A:</v>
      </c>
      <c r="N78" s="396">
        <v>80</v>
      </c>
    </row>
    <row r="79" spans="2:14" ht="63.75">
      <c r="B79" s="391">
        <f t="shared" si="10"/>
        <v>72</v>
      </c>
      <c r="C79" s="406" t="s">
        <v>609</v>
      </c>
      <c r="D79" s="391" t="s">
        <v>646</v>
      </c>
      <c r="E79" s="393" t="str">
        <f>'12 Gestión Documental POA 2020'!E13</f>
        <v>Porcentaje de metros lineales de documentación recibida en el archivo central durante la vigencia, en atención al cronograma de transferencias y las solicitudes de las dependencia</v>
      </c>
      <c r="F79" s="398" t="s">
        <v>674</v>
      </c>
      <c r="G79" s="394" t="s">
        <v>697</v>
      </c>
      <c r="H79" s="395">
        <v>100</v>
      </c>
      <c r="I79" s="352" t="str">
        <f t="shared" si="11"/>
        <v>Desde (&gt;):</v>
      </c>
      <c r="J79" s="352">
        <f t="shared" si="12"/>
        <v>95</v>
      </c>
      <c r="K79" s="352" t="str">
        <f t="shared" si="13"/>
        <v>Hasta (&lt;):</v>
      </c>
      <c r="L79" s="352">
        <f t="shared" si="14"/>
        <v>100</v>
      </c>
      <c r="M79" s="352" t="str">
        <f t="shared" si="15"/>
        <v>Menor o Igual A:</v>
      </c>
      <c r="N79" s="396">
        <v>95</v>
      </c>
    </row>
    <row r="80" spans="2:14" ht="38.25">
      <c r="B80" s="391">
        <f t="shared" si="10"/>
        <v>73</v>
      </c>
      <c r="C80" s="406" t="s">
        <v>609</v>
      </c>
      <c r="D80" s="391" t="s">
        <v>740</v>
      </c>
      <c r="E80" s="393" t="str">
        <f>'12 Gestión Documental POA 2020'!E14</f>
        <v>Actividades de diseño o ajuste de instrumentos archivísticos establecidos por ley, desarrolladas en el periodo.</v>
      </c>
      <c r="F80" s="398" t="s">
        <v>674</v>
      </c>
      <c r="G80" s="394" t="s">
        <v>697</v>
      </c>
      <c r="H80" s="395">
        <v>90</v>
      </c>
      <c r="I80" s="352" t="str">
        <f t="shared" si="11"/>
        <v>Desde (&gt;):</v>
      </c>
      <c r="J80" s="352">
        <f t="shared" si="12"/>
        <v>79</v>
      </c>
      <c r="K80" s="352" t="str">
        <f t="shared" si="13"/>
        <v>Hasta (&lt;):</v>
      </c>
      <c r="L80" s="352">
        <f t="shared" si="14"/>
        <v>90</v>
      </c>
      <c r="M80" s="352" t="str">
        <f t="shared" si="15"/>
        <v>Menor o Igual A:</v>
      </c>
      <c r="N80" s="396">
        <v>79</v>
      </c>
    </row>
    <row r="81" spans="2:14" ht="38.25">
      <c r="B81" s="391">
        <f t="shared" si="10"/>
        <v>74</v>
      </c>
      <c r="C81" s="406" t="s">
        <v>609</v>
      </c>
      <c r="D81" s="391" t="s">
        <v>741</v>
      </c>
      <c r="E81" s="393" t="str">
        <f>'12 Gestión Documental POA 2020'!E15</f>
        <v>Actividades de implementación de instrumentos archivísticos establecidos por ley, desarrolladas en el periodo.</v>
      </c>
      <c r="F81" s="398" t="s">
        <v>674</v>
      </c>
      <c r="G81" s="394" t="s">
        <v>697</v>
      </c>
      <c r="H81" s="395">
        <v>90</v>
      </c>
      <c r="I81" s="352" t="str">
        <f t="shared" si="11"/>
        <v>Desde (&gt;):</v>
      </c>
      <c r="J81" s="352">
        <f t="shared" si="12"/>
        <v>79</v>
      </c>
      <c r="K81" s="352" t="str">
        <f t="shared" si="13"/>
        <v>Hasta (&lt;):</v>
      </c>
      <c r="L81" s="352">
        <f t="shared" si="14"/>
        <v>90</v>
      </c>
      <c r="M81" s="352" t="str">
        <f t="shared" si="15"/>
        <v>Menor o Igual A:</v>
      </c>
      <c r="N81" s="396">
        <v>79</v>
      </c>
    </row>
    <row r="82" spans="2:14" ht="38.25">
      <c r="B82" s="391">
        <f t="shared" si="10"/>
        <v>75</v>
      </c>
      <c r="C82" s="406" t="s">
        <v>609</v>
      </c>
      <c r="D82" s="391" t="s">
        <v>647</v>
      </c>
      <c r="E82" s="393" t="str">
        <f>'12 Gestión Documental POA 2020'!E16</f>
        <v>Porcentaje de comunicaciones oficiales externas enviadas que fueron devueltas a la Entidad</v>
      </c>
      <c r="F82" s="398" t="s">
        <v>674</v>
      </c>
      <c r="G82" s="394" t="s">
        <v>697</v>
      </c>
      <c r="H82" s="395">
        <v>80</v>
      </c>
      <c r="I82" s="352" t="str">
        <f t="shared" si="11"/>
        <v>Desde (&gt;):</v>
      </c>
      <c r="J82" s="352">
        <f t="shared" si="12"/>
        <v>70</v>
      </c>
      <c r="K82" s="352" t="str">
        <f t="shared" si="13"/>
        <v>Hasta (&lt;):</v>
      </c>
      <c r="L82" s="352">
        <f t="shared" si="14"/>
        <v>80</v>
      </c>
      <c r="M82" s="352" t="str">
        <f t="shared" si="15"/>
        <v>Menor o Igual A:</v>
      </c>
      <c r="N82" s="396">
        <v>70</v>
      </c>
    </row>
    <row r="83" spans="2:14" ht="25.5">
      <c r="B83" s="391">
        <f t="shared" si="10"/>
        <v>76</v>
      </c>
      <c r="C83" s="405" t="s">
        <v>610</v>
      </c>
      <c r="D83" s="391" t="s">
        <v>742</v>
      </c>
      <c r="E83" s="393" t="str">
        <f>'13 Gestión Jurídica POA 2020 '!E13</f>
        <v>Porcentaje de intervención oportuna en defensa judicial de la Entidad (Vinculada)</v>
      </c>
      <c r="F83" s="398" t="s">
        <v>674</v>
      </c>
      <c r="G83" s="394" t="s">
        <v>697</v>
      </c>
      <c r="H83" s="395">
        <v>100</v>
      </c>
      <c r="I83" s="352" t="str">
        <f t="shared" si="11"/>
        <v>Desde (&gt;):</v>
      </c>
      <c r="J83" s="352">
        <f t="shared" si="12"/>
        <v>90</v>
      </c>
      <c r="K83" s="352" t="str">
        <f t="shared" si="13"/>
        <v>Hasta (&lt;):</v>
      </c>
      <c r="L83" s="352">
        <f t="shared" si="14"/>
        <v>100</v>
      </c>
      <c r="M83" s="352" t="str">
        <f t="shared" si="15"/>
        <v>Menor o Igual A:</v>
      </c>
      <c r="N83" s="396">
        <v>90</v>
      </c>
    </row>
    <row r="84" spans="2:14" ht="25.5">
      <c r="B84" s="391">
        <f t="shared" si="10"/>
        <v>77</v>
      </c>
      <c r="C84" s="405" t="s">
        <v>610</v>
      </c>
      <c r="D84" s="391" t="s">
        <v>743</v>
      </c>
      <c r="E84" s="393" t="str">
        <f>'13 Gestión Jurídica POA 2020 '!E14</f>
        <v>Porcentaje de intervención oportuna en defensa judicial de la Entidad por acciones de tutela</v>
      </c>
      <c r="F84" s="398" t="s">
        <v>674</v>
      </c>
      <c r="G84" s="394" t="s">
        <v>697</v>
      </c>
      <c r="H84" s="395">
        <v>100</v>
      </c>
      <c r="I84" s="352" t="str">
        <f t="shared" si="11"/>
        <v>Desde (&gt;):</v>
      </c>
      <c r="J84" s="352">
        <f t="shared" si="12"/>
        <v>90</v>
      </c>
      <c r="K84" s="352" t="str">
        <f t="shared" si="13"/>
        <v>Hasta (&lt;):</v>
      </c>
      <c r="L84" s="352">
        <f t="shared" si="14"/>
        <v>100</v>
      </c>
      <c r="M84" s="352" t="str">
        <f t="shared" si="15"/>
        <v>Menor o Igual A:</v>
      </c>
      <c r="N84" s="396">
        <v>90</v>
      </c>
    </row>
    <row r="85" spans="2:14" ht="25.5">
      <c r="B85" s="391">
        <f t="shared" si="10"/>
        <v>78</v>
      </c>
      <c r="C85" s="405" t="s">
        <v>610</v>
      </c>
      <c r="D85" s="391" t="s">
        <v>744</v>
      </c>
      <c r="E85" s="393" t="str">
        <f>'13 Gestión Jurídica POA 2020 '!E15</f>
        <v>Porcentaje de actualización de la base de datos de acciones en las que se inician y/o intervine</v>
      </c>
      <c r="F85" s="398" t="s">
        <v>674</v>
      </c>
      <c r="G85" s="394" t="s">
        <v>697</v>
      </c>
      <c r="H85" s="395">
        <v>100</v>
      </c>
      <c r="I85" s="352" t="str">
        <f t="shared" si="11"/>
        <v>Desde (&gt;):</v>
      </c>
      <c r="J85" s="352">
        <f t="shared" si="12"/>
        <v>90</v>
      </c>
      <c r="K85" s="352" t="str">
        <f t="shared" si="13"/>
        <v>Hasta (&lt;):</v>
      </c>
      <c r="L85" s="352">
        <f t="shared" si="14"/>
        <v>100</v>
      </c>
      <c r="M85" s="352" t="str">
        <f t="shared" si="15"/>
        <v>Menor o Igual A:</v>
      </c>
      <c r="N85" s="396">
        <v>90</v>
      </c>
    </row>
    <row r="86" spans="2:14" ht="25.5">
      <c r="B86" s="391">
        <f t="shared" si="10"/>
        <v>79</v>
      </c>
      <c r="C86" s="405" t="s">
        <v>610</v>
      </c>
      <c r="D86" s="391" t="s">
        <v>745</v>
      </c>
      <c r="E86" s="393" t="str">
        <f>'13 Gestión Jurídica POA 2020 '!E16</f>
        <v>Porcentaje de actualización de base de datos de sanciones disciplinarias</v>
      </c>
      <c r="F86" s="398" t="s">
        <v>674</v>
      </c>
      <c r="G86" s="394" t="s">
        <v>697</v>
      </c>
      <c r="H86" s="395">
        <v>100</v>
      </c>
      <c r="I86" s="352" t="str">
        <f t="shared" si="11"/>
        <v>Desde (&gt;):</v>
      </c>
      <c r="J86" s="352">
        <f t="shared" si="12"/>
        <v>90</v>
      </c>
      <c r="K86" s="352" t="str">
        <f t="shared" si="13"/>
        <v>Hasta (&lt;):</v>
      </c>
      <c r="L86" s="352">
        <f t="shared" si="14"/>
        <v>100</v>
      </c>
      <c r="M86" s="352" t="str">
        <f t="shared" si="15"/>
        <v>Menor o Igual A:</v>
      </c>
      <c r="N86" s="396">
        <v>90</v>
      </c>
    </row>
    <row r="87" spans="2:14" ht="25.5">
      <c r="B87" s="391">
        <f t="shared" si="10"/>
        <v>80</v>
      </c>
      <c r="C87" s="405" t="s">
        <v>610</v>
      </c>
      <c r="D87" s="391" t="s">
        <v>746</v>
      </c>
      <c r="E87" s="393" t="str">
        <f>'13 Gestión Jurídica POA 2020 '!E17</f>
        <v xml:space="preserve">Porcentaje de emisión oportuna de conceptos jurídicos </v>
      </c>
      <c r="F87" s="398" t="s">
        <v>674</v>
      </c>
      <c r="G87" s="394" t="s">
        <v>697</v>
      </c>
      <c r="H87" s="395">
        <v>100</v>
      </c>
      <c r="I87" s="352" t="str">
        <f t="shared" si="11"/>
        <v>Desde (&gt;):</v>
      </c>
      <c r="J87" s="352">
        <f t="shared" si="12"/>
        <v>90</v>
      </c>
      <c r="K87" s="352" t="str">
        <f t="shared" si="13"/>
        <v>Hasta (&lt;):</v>
      </c>
      <c r="L87" s="352">
        <f t="shared" si="14"/>
        <v>100</v>
      </c>
      <c r="M87" s="352" t="str">
        <f t="shared" si="15"/>
        <v>Menor o Igual A:</v>
      </c>
      <c r="N87" s="396">
        <v>90</v>
      </c>
    </row>
    <row r="88" spans="2:14">
      <c r="B88" s="391">
        <f t="shared" si="10"/>
        <v>81</v>
      </c>
      <c r="C88" s="406" t="s">
        <v>601</v>
      </c>
      <c r="D88" s="391" t="s">
        <v>747</v>
      </c>
      <c r="E88" s="393" t="str">
        <f>'14 Servicio al Usuario POA 2020'!E13</f>
        <v>Lineamientos mínimos requeridos</v>
      </c>
      <c r="F88" s="398" t="s">
        <v>674</v>
      </c>
      <c r="G88" s="394" t="s">
        <v>697</v>
      </c>
      <c r="H88" s="395">
        <v>90</v>
      </c>
      <c r="I88" s="352" t="str">
        <f t="shared" si="11"/>
        <v>Desde (&gt;):</v>
      </c>
      <c r="J88" s="352">
        <f t="shared" si="12"/>
        <v>70</v>
      </c>
      <c r="K88" s="352" t="str">
        <f t="shared" si="13"/>
        <v>Hasta (&lt;):</v>
      </c>
      <c r="L88" s="352">
        <f t="shared" si="14"/>
        <v>90</v>
      </c>
      <c r="M88" s="352" t="str">
        <f t="shared" si="15"/>
        <v>Menor o Igual A:</v>
      </c>
      <c r="N88" s="396">
        <v>70</v>
      </c>
    </row>
    <row r="89" spans="2:14" ht="25.5">
      <c r="B89" s="391">
        <f t="shared" si="10"/>
        <v>82</v>
      </c>
      <c r="C89" s="406" t="s">
        <v>601</v>
      </c>
      <c r="D89" s="391" t="s">
        <v>748</v>
      </c>
      <c r="E89" s="393" t="str">
        <f>'14 Servicio al Usuario POA 2020'!E14</f>
        <v>Eficacia de la implementación de los lineamientos</v>
      </c>
      <c r="F89" s="398" t="s">
        <v>674</v>
      </c>
      <c r="G89" s="394" t="s">
        <v>697</v>
      </c>
      <c r="H89" s="395">
        <v>90</v>
      </c>
      <c r="I89" s="352" t="str">
        <f t="shared" si="11"/>
        <v>Desde (&gt;):</v>
      </c>
      <c r="J89" s="352">
        <f t="shared" si="12"/>
        <v>70</v>
      </c>
      <c r="K89" s="352" t="str">
        <f t="shared" si="13"/>
        <v>Hasta (&lt;):</v>
      </c>
      <c r="L89" s="352">
        <f t="shared" si="14"/>
        <v>90</v>
      </c>
      <c r="M89" s="352" t="str">
        <f t="shared" si="15"/>
        <v>Menor o Igual A:</v>
      </c>
      <c r="N89" s="396">
        <v>70</v>
      </c>
    </row>
    <row r="90" spans="2:14">
      <c r="B90" s="391">
        <f t="shared" si="10"/>
        <v>83</v>
      </c>
      <c r="C90" s="406" t="s">
        <v>601</v>
      </c>
      <c r="D90" s="391" t="s">
        <v>749</v>
      </c>
      <c r="E90" s="393" t="str">
        <f>'14 Servicio al Usuario POA 2020'!E15</f>
        <v>Medición de la satisfacción de los usuarios</v>
      </c>
      <c r="F90" s="398" t="s">
        <v>674</v>
      </c>
      <c r="G90" s="394" t="s">
        <v>697</v>
      </c>
      <c r="H90" s="395">
        <v>90</v>
      </c>
      <c r="I90" s="352" t="str">
        <f t="shared" si="11"/>
        <v>Desde (&gt;):</v>
      </c>
      <c r="J90" s="352">
        <f t="shared" si="12"/>
        <v>70</v>
      </c>
      <c r="K90" s="352" t="str">
        <f t="shared" si="13"/>
        <v>Hasta (&lt;):</v>
      </c>
      <c r="L90" s="352">
        <f t="shared" si="14"/>
        <v>90</v>
      </c>
      <c r="M90" s="352" t="str">
        <f t="shared" si="15"/>
        <v>Menor o Igual A:</v>
      </c>
      <c r="N90" s="396">
        <v>70</v>
      </c>
    </row>
    <row r="91" spans="2:14">
      <c r="B91" s="391">
        <f t="shared" si="10"/>
        <v>84</v>
      </c>
      <c r="C91" s="405" t="s">
        <v>611</v>
      </c>
      <c r="D91" s="391" t="s">
        <v>648</v>
      </c>
      <c r="E91" s="393" t="str">
        <f>'15 Ctr Disc Interno POA 2020'!E13</f>
        <v>Citaciones a audiencia emitidas</v>
      </c>
      <c r="F91" s="398" t="s">
        <v>674</v>
      </c>
      <c r="G91" s="394" t="s">
        <v>697</v>
      </c>
      <c r="H91" s="395">
        <v>90</v>
      </c>
      <c r="I91" s="352" t="str">
        <f t="shared" si="11"/>
        <v>Desde (&gt;):</v>
      </c>
      <c r="J91" s="352">
        <f t="shared" si="12"/>
        <v>69</v>
      </c>
      <c r="K91" s="352" t="str">
        <f t="shared" si="13"/>
        <v>Hasta (&lt;):</v>
      </c>
      <c r="L91" s="352">
        <f t="shared" si="14"/>
        <v>90</v>
      </c>
      <c r="M91" s="352" t="str">
        <f t="shared" si="15"/>
        <v>Menor o Igual A:</v>
      </c>
      <c r="N91" s="396">
        <v>69</v>
      </c>
    </row>
    <row r="92" spans="2:14" ht="25.5">
      <c r="B92" s="391">
        <f t="shared" si="10"/>
        <v>85</v>
      </c>
      <c r="C92" s="405" t="s">
        <v>611</v>
      </c>
      <c r="D92" s="391" t="s">
        <v>649</v>
      </c>
      <c r="E92" s="393" t="str">
        <f>'15 Ctr Disc Interno POA 2020'!E14</f>
        <v>Citaciones a audiencia emitidas que terminan con fallo</v>
      </c>
      <c r="F92" s="398" t="s">
        <v>674</v>
      </c>
      <c r="G92" s="394" t="s">
        <v>697</v>
      </c>
      <c r="H92" s="395">
        <v>90</v>
      </c>
      <c r="I92" s="352" t="str">
        <f t="shared" si="11"/>
        <v>Desde (&gt;):</v>
      </c>
      <c r="J92" s="352">
        <f t="shared" si="12"/>
        <v>69</v>
      </c>
      <c r="K92" s="352" t="str">
        <f t="shared" si="13"/>
        <v>Hasta (&lt;):</v>
      </c>
      <c r="L92" s="352">
        <f t="shared" si="14"/>
        <v>90</v>
      </c>
      <c r="M92" s="352" t="str">
        <f t="shared" si="15"/>
        <v>Menor o Igual A:</v>
      </c>
      <c r="N92" s="396">
        <v>69</v>
      </c>
    </row>
    <row r="93" spans="2:14">
      <c r="B93" s="391">
        <f t="shared" si="10"/>
        <v>86</v>
      </c>
      <c r="C93" s="405" t="s">
        <v>611</v>
      </c>
      <c r="D93" s="391" t="s">
        <v>650</v>
      </c>
      <c r="E93" s="393" t="str">
        <f>'15 Ctr Disc Interno POA 2020'!E15</f>
        <v>Fallos proferidos</v>
      </c>
      <c r="F93" s="398" t="s">
        <v>674</v>
      </c>
      <c r="G93" s="394" t="s">
        <v>697</v>
      </c>
      <c r="H93" s="395">
        <v>90</v>
      </c>
      <c r="I93" s="352" t="str">
        <f t="shared" si="11"/>
        <v>Desde (&gt;):</v>
      </c>
      <c r="J93" s="352">
        <f t="shared" si="12"/>
        <v>69</v>
      </c>
      <c r="K93" s="352" t="str">
        <f t="shared" si="13"/>
        <v>Hasta (&lt;):</v>
      </c>
      <c r="L93" s="352">
        <f t="shared" si="14"/>
        <v>90</v>
      </c>
      <c r="M93" s="352" t="str">
        <f t="shared" si="15"/>
        <v>Menor o Igual A:</v>
      </c>
      <c r="N93" s="396">
        <v>69</v>
      </c>
    </row>
    <row r="94" spans="2:14">
      <c r="B94" s="391">
        <f t="shared" si="10"/>
        <v>87</v>
      </c>
      <c r="C94" s="405" t="s">
        <v>611</v>
      </c>
      <c r="D94" s="391" t="s">
        <v>651</v>
      </c>
      <c r="E94" s="393" t="str">
        <f>'15 Ctr Disc Interno POA 2020'!E16</f>
        <v>Decisiones de fondo</v>
      </c>
      <c r="F94" s="398" t="s">
        <v>674</v>
      </c>
      <c r="G94" s="394" t="s">
        <v>697</v>
      </c>
      <c r="H94" s="395">
        <v>90</v>
      </c>
      <c r="I94" s="352" t="str">
        <f t="shared" si="11"/>
        <v>Desde (&gt;):</v>
      </c>
      <c r="J94" s="352">
        <f t="shared" si="12"/>
        <v>69</v>
      </c>
      <c r="K94" s="352" t="str">
        <f t="shared" si="13"/>
        <v>Hasta (&lt;):</v>
      </c>
      <c r="L94" s="352">
        <f t="shared" si="14"/>
        <v>90</v>
      </c>
      <c r="M94" s="352" t="str">
        <f t="shared" si="15"/>
        <v>Menor o Igual A:</v>
      </c>
      <c r="N94" s="396">
        <v>69</v>
      </c>
    </row>
    <row r="95" spans="2:14" ht="36" customHeight="1">
      <c r="B95" s="391">
        <f t="shared" si="10"/>
        <v>88</v>
      </c>
      <c r="C95" s="406" t="s">
        <v>612</v>
      </c>
      <c r="D95" s="391" t="s">
        <v>652</v>
      </c>
      <c r="E95" s="393" t="str">
        <f>'16 Evaluacion y Segto POA 2020'!E13</f>
        <v xml:space="preserve">Auditorias realizadas a los procesos de la Entidad </v>
      </c>
      <c r="F95" s="398" t="s">
        <v>674</v>
      </c>
      <c r="G95" s="394" t="s">
        <v>697</v>
      </c>
      <c r="H95" s="395">
        <v>90</v>
      </c>
      <c r="I95" s="352" t="str">
        <f t="shared" si="11"/>
        <v>Desde (&gt;):</v>
      </c>
      <c r="J95" s="352">
        <f t="shared" si="12"/>
        <v>69</v>
      </c>
      <c r="K95" s="352" t="str">
        <f t="shared" si="13"/>
        <v>Hasta (&lt;):</v>
      </c>
      <c r="L95" s="352">
        <f t="shared" si="14"/>
        <v>90</v>
      </c>
      <c r="M95" s="352" t="str">
        <f t="shared" si="15"/>
        <v>Menor o Igual A:</v>
      </c>
      <c r="N95" s="396">
        <v>69</v>
      </c>
    </row>
    <row r="96" spans="2:14" ht="15" customHeight="1">
      <c r="B96" s="391">
        <f t="shared" si="10"/>
        <v>89</v>
      </c>
      <c r="C96" s="406" t="s">
        <v>612</v>
      </c>
      <c r="D96" s="391" t="s">
        <v>653</v>
      </c>
      <c r="E96" s="393" t="str">
        <f>'16 Evaluacion y Segto POA 2020'!E14</f>
        <v>Auditorias Especiales realizadas</v>
      </c>
      <c r="F96" s="398" t="s">
        <v>674</v>
      </c>
      <c r="G96" s="394" t="s">
        <v>697</v>
      </c>
      <c r="H96" s="395">
        <v>90</v>
      </c>
      <c r="I96" s="352" t="str">
        <f t="shared" si="11"/>
        <v>Desde (&gt;):</v>
      </c>
      <c r="J96" s="352">
        <f t="shared" si="12"/>
        <v>69</v>
      </c>
      <c r="K96" s="352" t="str">
        <f t="shared" si="13"/>
        <v>Hasta (&lt;):</v>
      </c>
      <c r="L96" s="352">
        <f t="shared" si="14"/>
        <v>90</v>
      </c>
      <c r="M96" s="352" t="str">
        <f t="shared" si="15"/>
        <v>Menor o Igual A:</v>
      </c>
      <c r="N96" s="396">
        <v>69</v>
      </c>
    </row>
    <row r="97" spans="2:14" ht="25.5">
      <c r="B97" s="391">
        <f t="shared" si="10"/>
        <v>90</v>
      </c>
      <c r="C97" s="406" t="s">
        <v>612</v>
      </c>
      <c r="D97" s="391" t="s">
        <v>750</v>
      </c>
      <c r="E97" s="393" t="str">
        <f>'16 Evaluacion y Segto POA 2020'!E15</f>
        <v>Dependencias de la Entidad evaluadas en su gestión</v>
      </c>
      <c r="F97" s="398" t="s">
        <v>674</v>
      </c>
      <c r="G97" s="394" t="s">
        <v>697</v>
      </c>
      <c r="H97" s="395">
        <v>90</v>
      </c>
      <c r="I97" s="352" t="str">
        <f t="shared" si="11"/>
        <v>Desde (&gt;):</v>
      </c>
      <c r="J97" s="352">
        <f t="shared" si="12"/>
        <v>69</v>
      </c>
      <c r="K97" s="352" t="str">
        <f t="shared" si="13"/>
        <v>Hasta (&lt;):</v>
      </c>
      <c r="L97" s="352">
        <f t="shared" si="14"/>
        <v>90</v>
      </c>
      <c r="M97" s="352" t="str">
        <f t="shared" si="15"/>
        <v>Menor o Igual A:</v>
      </c>
      <c r="N97" s="396">
        <v>69</v>
      </c>
    </row>
    <row r="98" spans="2:14" ht="25.5">
      <c r="B98" s="391">
        <f t="shared" si="10"/>
        <v>91</v>
      </c>
      <c r="C98" s="406" t="s">
        <v>612</v>
      </c>
      <c r="D98" s="391" t="s">
        <v>654</v>
      </c>
      <c r="E98" s="393" t="str">
        <f>'16 Evaluacion y Segto POA 2020'!E16</f>
        <v>Evaluaciones  realizadas sobre la efectividad del manejo de los Riesgos  Institucionales</v>
      </c>
      <c r="F98" s="398" t="s">
        <v>674</v>
      </c>
      <c r="G98" s="394" t="s">
        <v>697</v>
      </c>
      <c r="H98" s="395">
        <v>90</v>
      </c>
      <c r="I98" s="352" t="str">
        <f t="shared" si="11"/>
        <v>Desde (&gt;):</v>
      </c>
      <c r="J98" s="352">
        <f t="shared" si="12"/>
        <v>69</v>
      </c>
      <c r="K98" s="352" t="str">
        <f t="shared" si="13"/>
        <v>Hasta (&lt;):</v>
      </c>
      <c r="L98" s="352">
        <f t="shared" si="14"/>
        <v>90</v>
      </c>
      <c r="M98" s="352" t="str">
        <f t="shared" si="15"/>
        <v>Menor o Igual A:</v>
      </c>
      <c r="N98" s="396">
        <v>69</v>
      </c>
    </row>
    <row r="99" spans="2:14" ht="38.25">
      <c r="B99" s="391">
        <f t="shared" si="10"/>
        <v>92</v>
      </c>
      <c r="C99" s="406" t="s">
        <v>612</v>
      </c>
      <c r="D99" s="391" t="s">
        <v>655</v>
      </c>
      <c r="E99" s="393" t="str">
        <f>'16 Evaluacion y Segto POA 2020'!E17</f>
        <v>Seguimientos semestrales  realizados  al Plan de Mejoramiento suscrito con la Contraloría de Bogotá D.C.</v>
      </c>
      <c r="F99" s="398" t="s">
        <v>674</v>
      </c>
      <c r="G99" s="394" t="s">
        <v>697</v>
      </c>
      <c r="H99" s="395">
        <v>90</v>
      </c>
      <c r="I99" s="352" t="str">
        <f t="shared" si="11"/>
        <v>Desde (&gt;):</v>
      </c>
      <c r="J99" s="352">
        <f t="shared" si="12"/>
        <v>69</v>
      </c>
      <c r="K99" s="352" t="str">
        <f t="shared" si="13"/>
        <v>Hasta (&lt;):</v>
      </c>
      <c r="L99" s="352">
        <f t="shared" si="14"/>
        <v>90</v>
      </c>
      <c r="M99" s="352" t="str">
        <f t="shared" si="15"/>
        <v>Menor o Igual A:</v>
      </c>
      <c r="N99" s="396">
        <v>69</v>
      </c>
    </row>
    <row r="100" spans="2:14" ht="25.5">
      <c r="B100" s="391">
        <f t="shared" si="10"/>
        <v>93</v>
      </c>
      <c r="C100" s="406" t="s">
        <v>612</v>
      </c>
      <c r="D100" s="391" t="s">
        <v>656</v>
      </c>
      <c r="E100" s="393" t="str">
        <f>'16 Evaluacion y Segto POA 2020'!E18</f>
        <v xml:space="preserve">Informes presentados a entes externos y los requeridos por Ley </v>
      </c>
      <c r="F100" s="398" t="s">
        <v>674</v>
      </c>
      <c r="G100" s="394" t="s">
        <v>697</v>
      </c>
      <c r="H100" s="395">
        <v>90</v>
      </c>
      <c r="I100" s="352" t="str">
        <f t="shared" si="11"/>
        <v>Desde (&gt;):</v>
      </c>
      <c r="J100" s="352">
        <f t="shared" si="12"/>
        <v>69</v>
      </c>
      <c r="K100" s="352" t="str">
        <f t="shared" si="13"/>
        <v>Hasta (&lt;):</v>
      </c>
      <c r="L100" s="352">
        <f t="shared" si="14"/>
        <v>90</v>
      </c>
      <c r="M100" s="352" t="str">
        <f t="shared" si="15"/>
        <v>Menor o Igual A:</v>
      </c>
      <c r="N100" s="396">
        <v>69</v>
      </c>
    </row>
    <row r="101" spans="2:14" ht="25.5">
      <c r="B101" s="391">
        <f t="shared" si="10"/>
        <v>94</v>
      </c>
      <c r="C101" s="406" t="s">
        <v>612</v>
      </c>
      <c r="D101" s="391" t="s">
        <v>657</v>
      </c>
      <c r="E101" s="393" t="str">
        <f>'16 Evaluacion y Segto POA 2020'!E19</f>
        <v>Sensibilización  a Directivos y referentes de proceso sobre la séptima dimensión del MIPG</v>
      </c>
      <c r="F101" s="398" t="s">
        <v>674</v>
      </c>
      <c r="G101" s="394" t="s">
        <v>697</v>
      </c>
      <c r="H101" s="395">
        <v>90</v>
      </c>
      <c r="I101" s="352" t="str">
        <f t="shared" si="11"/>
        <v>Desde (&gt;):</v>
      </c>
      <c r="J101" s="352">
        <f t="shared" si="12"/>
        <v>69</v>
      </c>
      <c r="K101" s="352" t="str">
        <f t="shared" si="13"/>
        <v>Hasta (&lt;):</v>
      </c>
      <c r="L101" s="352">
        <f t="shared" si="14"/>
        <v>90</v>
      </c>
      <c r="M101" s="352" t="str">
        <f t="shared" si="15"/>
        <v>Menor o Igual A:</v>
      </c>
      <c r="N101" s="396">
        <v>69</v>
      </c>
    </row>
    <row r="102" spans="2:14" ht="25.5">
      <c r="B102" s="391">
        <f t="shared" si="10"/>
        <v>95</v>
      </c>
      <c r="C102" s="406" t="s">
        <v>612</v>
      </c>
      <c r="D102" s="391" t="s">
        <v>658</v>
      </c>
      <c r="E102" s="393" t="str">
        <f>'16 Evaluacion y Segto POA 2020'!E20</f>
        <v>Estrategia de sensibilización  acerca de la cultura del control</v>
      </c>
      <c r="F102" s="398" t="s">
        <v>674</v>
      </c>
      <c r="G102" s="394" t="s">
        <v>697</v>
      </c>
      <c r="H102" s="395">
        <v>90</v>
      </c>
      <c r="I102" s="352" t="str">
        <f t="shared" si="11"/>
        <v>Desde (&gt;):</v>
      </c>
      <c r="J102" s="352">
        <f t="shared" si="12"/>
        <v>69</v>
      </c>
      <c r="K102" s="352" t="str">
        <f t="shared" si="13"/>
        <v>Hasta (&lt;):</v>
      </c>
      <c r="L102" s="352">
        <f t="shared" si="14"/>
        <v>90</v>
      </c>
      <c r="M102" s="352" t="str">
        <f t="shared" si="15"/>
        <v>Menor o Igual A:</v>
      </c>
      <c r="N102" s="396">
        <v>69</v>
      </c>
    </row>
    <row r="103" spans="2:14">
      <c r="B103" s="391">
        <f t="shared" si="10"/>
        <v>96</v>
      </c>
      <c r="C103" s="408"/>
      <c r="D103" s="391"/>
      <c r="E103" s="393"/>
      <c r="F103" s="391"/>
      <c r="G103" s="394" t="s">
        <v>659</v>
      </c>
      <c r="H103" s="395"/>
      <c r="I103" s="352" t="str">
        <f t="shared" si="11"/>
        <v>No Aplica</v>
      </c>
      <c r="J103" s="352" t="str">
        <f t="shared" ref="J103:J112" si="16">IF(H103&gt;N103,N103,
IF(H103&lt;N103,H103,
IF(H103=N103,"No Aplica","")))</f>
        <v>No Aplica</v>
      </c>
      <c r="K103" s="352" t="str">
        <f t="shared" si="13"/>
        <v>No Aplica</v>
      </c>
      <c r="L103" s="352" t="str">
        <f t="shared" ref="L103:L112" si="17">IF(H103&gt;N103,H103,
IF(H103&lt;N103,N103,
IF(H103=N103,"No Aplica","")))</f>
        <v>No Aplica</v>
      </c>
      <c r="M103" s="352" t="str">
        <f t="shared" si="15"/>
        <v>Igual A:</v>
      </c>
      <c r="N103" s="396"/>
    </row>
    <row r="104" spans="2:14">
      <c r="B104" s="391">
        <f t="shared" si="10"/>
        <v>97</v>
      </c>
      <c r="C104" s="408"/>
      <c r="D104" s="391"/>
      <c r="E104" s="393"/>
      <c r="F104" s="391"/>
      <c r="G104" s="394" t="s">
        <v>659</v>
      </c>
      <c r="H104" s="395"/>
      <c r="I104" s="352" t="str">
        <f t="shared" si="11"/>
        <v>No Aplica</v>
      </c>
      <c r="J104" s="352" t="str">
        <f t="shared" si="16"/>
        <v>No Aplica</v>
      </c>
      <c r="K104" s="352" t="str">
        <f t="shared" si="13"/>
        <v>No Aplica</v>
      </c>
      <c r="L104" s="352" t="str">
        <f t="shared" si="17"/>
        <v>No Aplica</v>
      </c>
      <c r="M104" s="352" t="str">
        <f t="shared" si="15"/>
        <v>Igual A:</v>
      </c>
      <c r="N104" s="396"/>
    </row>
    <row r="105" spans="2:14">
      <c r="B105" s="391">
        <f t="shared" si="10"/>
        <v>98</v>
      </c>
      <c r="C105" s="408"/>
      <c r="D105" s="391"/>
      <c r="E105" s="393"/>
      <c r="F105" s="391"/>
      <c r="G105" s="394" t="s">
        <v>659</v>
      </c>
      <c r="H105" s="395"/>
      <c r="I105" s="352" t="str">
        <f t="shared" si="11"/>
        <v>No Aplica</v>
      </c>
      <c r="J105" s="352" t="str">
        <f t="shared" si="16"/>
        <v>No Aplica</v>
      </c>
      <c r="K105" s="352" t="str">
        <f t="shared" si="13"/>
        <v>No Aplica</v>
      </c>
      <c r="L105" s="352" t="str">
        <f t="shared" si="17"/>
        <v>No Aplica</v>
      </c>
      <c r="M105" s="352" t="str">
        <f t="shared" si="15"/>
        <v>Igual A:</v>
      </c>
      <c r="N105" s="396"/>
    </row>
    <row r="106" spans="2:14">
      <c r="B106" s="391">
        <f t="shared" si="10"/>
        <v>99</v>
      </c>
      <c r="C106" s="408"/>
      <c r="D106" s="391"/>
      <c r="E106" s="393"/>
      <c r="F106" s="391"/>
      <c r="G106" s="394" t="s">
        <v>659</v>
      </c>
      <c r="H106" s="395"/>
      <c r="I106" s="352" t="str">
        <f t="shared" si="11"/>
        <v>No Aplica</v>
      </c>
      <c r="J106" s="352" t="str">
        <f t="shared" si="16"/>
        <v>No Aplica</v>
      </c>
      <c r="K106" s="352" t="str">
        <f t="shared" si="13"/>
        <v>No Aplica</v>
      </c>
      <c r="L106" s="352" t="str">
        <f t="shared" si="17"/>
        <v>No Aplica</v>
      </c>
      <c r="M106" s="352" t="str">
        <f t="shared" si="15"/>
        <v>Igual A:</v>
      </c>
      <c r="N106" s="396"/>
    </row>
    <row r="107" spans="2:14">
      <c r="B107" s="391">
        <f t="shared" si="10"/>
        <v>100</v>
      </c>
      <c r="C107" s="408"/>
      <c r="D107" s="391"/>
      <c r="E107" s="393"/>
      <c r="F107" s="391"/>
      <c r="G107" s="394" t="s">
        <v>659</v>
      </c>
      <c r="H107" s="395"/>
      <c r="I107" s="352" t="str">
        <f t="shared" si="11"/>
        <v>No Aplica</v>
      </c>
      <c r="J107" s="352" t="str">
        <f t="shared" si="16"/>
        <v>No Aplica</v>
      </c>
      <c r="K107" s="352" t="str">
        <f t="shared" si="13"/>
        <v>No Aplica</v>
      </c>
      <c r="L107" s="352" t="str">
        <f t="shared" si="17"/>
        <v>No Aplica</v>
      </c>
      <c r="M107" s="352" t="str">
        <f t="shared" si="15"/>
        <v>Igual A:</v>
      </c>
      <c r="N107" s="396"/>
    </row>
    <row r="108" spans="2:14">
      <c r="B108" s="391">
        <f t="shared" si="10"/>
        <v>101</v>
      </c>
      <c r="C108" s="408"/>
      <c r="D108" s="391"/>
      <c r="E108" s="393"/>
      <c r="F108" s="391"/>
      <c r="G108" s="394" t="s">
        <v>659</v>
      </c>
      <c r="H108" s="395"/>
      <c r="I108" s="352" t="str">
        <f t="shared" si="11"/>
        <v>No Aplica</v>
      </c>
      <c r="J108" s="352" t="str">
        <f t="shared" si="16"/>
        <v>No Aplica</v>
      </c>
      <c r="K108" s="352" t="str">
        <f t="shared" si="13"/>
        <v>No Aplica</v>
      </c>
      <c r="L108" s="352" t="str">
        <f t="shared" si="17"/>
        <v>No Aplica</v>
      </c>
      <c r="M108" s="352" t="str">
        <f t="shared" si="15"/>
        <v>Igual A:</v>
      </c>
      <c r="N108" s="396"/>
    </row>
    <row r="109" spans="2:14">
      <c r="B109" s="391">
        <f t="shared" si="10"/>
        <v>102</v>
      </c>
      <c r="C109" s="408"/>
      <c r="D109" s="391"/>
      <c r="E109" s="393"/>
      <c r="F109" s="391"/>
      <c r="G109" s="394" t="s">
        <v>659</v>
      </c>
      <c r="H109" s="395"/>
      <c r="I109" s="352" t="str">
        <f t="shared" si="11"/>
        <v>No Aplica</v>
      </c>
      <c r="J109" s="352" t="str">
        <f t="shared" si="16"/>
        <v>No Aplica</v>
      </c>
      <c r="K109" s="352" t="str">
        <f t="shared" si="13"/>
        <v>No Aplica</v>
      </c>
      <c r="L109" s="352" t="str">
        <f t="shared" si="17"/>
        <v>No Aplica</v>
      </c>
      <c r="M109" s="352" t="str">
        <f t="shared" si="15"/>
        <v>Igual A:</v>
      </c>
      <c r="N109" s="396"/>
    </row>
    <row r="110" spans="2:14">
      <c r="B110" s="391">
        <f t="shared" si="10"/>
        <v>103</v>
      </c>
      <c r="C110" s="408"/>
      <c r="D110" s="391"/>
      <c r="E110" s="393"/>
      <c r="F110" s="391"/>
      <c r="G110" s="394" t="s">
        <v>659</v>
      </c>
      <c r="H110" s="395"/>
      <c r="I110" s="352" t="str">
        <f t="shared" si="11"/>
        <v>No Aplica</v>
      </c>
      <c r="J110" s="352" t="str">
        <f t="shared" si="16"/>
        <v>No Aplica</v>
      </c>
      <c r="K110" s="352" t="str">
        <f t="shared" si="13"/>
        <v>No Aplica</v>
      </c>
      <c r="L110" s="352" t="str">
        <f t="shared" si="17"/>
        <v>No Aplica</v>
      </c>
      <c r="M110" s="352" t="str">
        <f t="shared" si="15"/>
        <v>Igual A:</v>
      </c>
      <c r="N110" s="396"/>
    </row>
    <row r="111" spans="2:14">
      <c r="B111" s="391">
        <f t="shared" si="10"/>
        <v>104</v>
      </c>
      <c r="C111" s="408"/>
      <c r="D111" s="391"/>
      <c r="E111" s="393"/>
      <c r="F111" s="391"/>
      <c r="G111" s="394" t="s">
        <v>659</v>
      </c>
      <c r="H111" s="395"/>
      <c r="I111" s="352" t="str">
        <f t="shared" si="11"/>
        <v>No Aplica</v>
      </c>
      <c r="J111" s="352" t="str">
        <f t="shared" si="16"/>
        <v>No Aplica</v>
      </c>
      <c r="K111" s="352" t="str">
        <f t="shared" si="13"/>
        <v>No Aplica</v>
      </c>
      <c r="L111" s="352" t="str">
        <f t="shared" si="17"/>
        <v>No Aplica</v>
      </c>
      <c r="M111" s="352" t="str">
        <f t="shared" si="15"/>
        <v>Igual A:</v>
      </c>
      <c r="N111" s="396"/>
    </row>
    <row r="112" spans="2:14">
      <c r="B112" s="391">
        <f t="shared" si="10"/>
        <v>105</v>
      </c>
      <c r="C112" s="408"/>
      <c r="D112" s="391"/>
      <c r="E112" s="393"/>
      <c r="F112" s="391"/>
      <c r="G112" s="394" t="s">
        <v>659</v>
      </c>
      <c r="H112" s="395"/>
      <c r="I112" s="352" t="str">
        <f t="shared" si="11"/>
        <v>No Aplica</v>
      </c>
      <c r="J112" s="352" t="str">
        <f t="shared" si="16"/>
        <v>No Aplica</v>
      </c>
      <c r="K112" s="352" t="str">
        <f t="shared" si="13"/>
        <v>No Aplica</v>
      </c>
      <c r="L112" s="352" t="str">
        <f t="shared" si="17"/>
        <v>No Aplica</v>
      </c>
      <c r="M112" s="352" t="str">
        <f t="shared" si="15"/>
        <v>Igual A:</v>
      </c>
      <c r="N112" s="396"/>
    </row>
  </sheetData>
  <sheetProtection algorithmName="SHA-512" hashValue="BzTeqNcMVJONjGDpcieq1EprrJlaALf7ew/vEv2iOLREgEKbAFCnV7K2y5EBgvCRAFZnawmXw8uoX80dgpZ8Sg==" saltValue="yMqS9OYm84Gbobf0SnP1aA==" spinCount="100000" sheet="1"/>
  <autoFilter ref="B4:N112" xr:uid="{00000000-0009-0000-0000-000001000000}">
    <filterColumn colId="5" showButton="0"/>
    <filterColumn colId="7" showButton="0"/>
    <filterColumn colId="8" showButton="0"/>
    <filterColumn colId="9" showButton="0"/>
    <filterColumn colId="11" showButton="0"/>
  </autoFilter>
  <mergeCells count="7">
    <mergeCell ref="B27:B28"/>
    <mergeCell ref="B30:B32"/>
    <mergeCell ref="G3:N3"/>
    <mergeCell ref="B2:N2"/>
    <mergeCell ref="I4:L4"/>
    <mergeCell ref="G4:H4"/>
    <mergeCell ref="M4:N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Listas!$H$2:$H$6</xm:f>
          </x14:formula1>
          <xm:sqref>G5:G112</xm:sqref>
        </x14:dataValidation>
        <x14:dataValidation type="list" allowBlank="1" showInputMessage="1" showErrorMessage="1" xr:uid="{00000000-0002-0000-0100-000001000000}">
          <x14:formula1>
            <xm:f>Listas!$A$2:$A$17</xm:f>
          </x14:formula1>
          <xm:sqref>C5:C112</xm:sqref>
        </x14:dataValidation>
        <x14:dataValidation type="list" allowBlank="1" showInputMessage="1" showErrorMessage="1" xr:uid="{00000000-0002-0000-0100-000002000000}">
          <x14:formula1>
            <xm:f>Listas!$D$2:$D$4</xm:f>
          </x14:formula1>
          <xm:sqref>F5:F112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O25"/>
  <sheetViews>
    <sheetView zoomScale="90" zoomScaleNormal="90" workbookViewId="0">
      <selection activeCell="Q15" sqref="Q15"/>
    </sheetView>
  </sheetViews>
  <sheetFormatPr baseColWidth="10" defaultRowHeight="15"/>
  <cols>
    <col min="1" max="1" width="4.28515625" style="32" customWidth="1"/>
    <col min="2" max="4" width="14.28515625" style="32" customWidth="1"/>
    <col min="5" max="15" width="7.140625" style="32" customWidth="1"/>
    <col min="16" max="16384" width="11.42578125" style="32"/>
  </cols>
  <sheetData>
    <row r="1" spans="2:15" ht="7.5" customHeight="1" thickBot="1"/>
    <row r="2" spans="2:15" ht="15.75" customHeight="1">
      <c r="B2" s="743"/>
      <c r="C2" s="744"/>
      <c r="D2" s="749" t="s">
        <v>59</v>
      </c>
      <c r="E2" s="749"/>
      <c r="F2" s="749"/>
      <c r="G2" s="749"/>
      <c r="H2" s="749"/>
      <c r="I2" s="749"/>
      <c r="J2" s="749"/>
      <c r="K2" s="749"/>
      <c r="L2" s="561" t="s">
        <v>39</v>
      </c>
      <c r="M2" s="752"/>
      <c r="N2" s="752"/>
      <c r="O2" s="562"/>
    </row>
    <row r="3" spans="2:15" ht="15.75" customHeight="1">
      <c r="B3" s="745"/>
      <c r="C3" s="746"/>
      <c r="D3" s="750"/>
      <c r="E3" s="750"/>
      <c r="F3" s="750"/>
      <c r="G3" s="750"/>
      <c r="H3" s="750"/>
      <c r="I3" s="750"/>
      <c r="J3" s="750"/>
      <c r="K3" s="750"/>
      <c r="L3" s="753" t="s">
        <v>36</v>
      </c>
      <c r="M3" s="754"/>
      <c r="N3" s="753" t="s">
        <v>37</v>
      </c>
      <c r="O3" s="755"/>
    </row>
    <row r="4" spans="2:15" ht="15.75" customHeight="1">
      <c r="B4" s="745"/>
      <c r="C4" s="746"/>
      <c r="D4" s="750"/>
      <c r="E4" s="750"/>
      <c r="F4" s="750"/>
      <c r="G4" s="750"/>
      <c r="H4" s="750"/>
      <c r="I4" s="750"/>
      <c r="J4" s="750"/>
      <c r="K4" s="750"/>
      <c r="L4" s="756">
        <v>3</v>
      </c>
      <c r="M4" s="757"/>
      <c r="N4" s="758" t="s">
        <v>88</v>
      </c>
      <c r="O4" s="759"/>
    </row>
    <row r="5" spans="2:15" ht="15.75" customHeight="1">
      <c r="B5" s="745"/>
      <c r="C5" s="746"/>
      <c r="D5" s="750"/>
      <c r="E5" s="750"/>
      <c r="F5" s="750"/>
      <c r="G5" s="750"/>
      <c r="H5" s="750"/>
      <c r="I5" s="750"/>
      <c r="J5" s="750"/>
      <c r="K5" s="750"/>
      <c r="L5" s="753" t="s">
        <v>38</v>
      </c>
      <c r="M5" s="760"/>
      <c r="N5" s="760"/>
      <c r="O5" s="761"/>
    </row>
    <row r="6" spans="2:15" ht="15.75" customHeight="1" thickBot="1">
      <c r="B6" s="747"/>
      <c r="C6" s="748"/>
      <c r="D6" s="751"/>
      <c r="E6" s="751"/>
      <c r="F6" s="751"/>
      <c r="G6" s="751"/>
      <c r="H6" s="751"/>
      <c r="I6" s="751"/>
      <c r="J6" s="751"/>
      <c r="K6" s="751"/>
      <c r="L6" s="565" t="s">
        <v>100</v>
      </c>
      <c r="M6" s="762"/>
      <c r="N6" s="762"/>
      <c r="O6" s="566"/>
    </row>
    <row r="8" spans="2:15" ht="22.5" customHeight="1">
      <c r="B8" s="763" t="s">
        <v>40</v>
      </c>
      <c r="C8" s="763"/>
      <c r="D8" s="763"/>
      <c r="E8" s="763"/>
      <c r="F8" s="763"/>
      <c r="G8" s="763"/>
      <c r="H8" s="763"/>
      <c r="I8" s="763"/>
      <c r="J8" s="763"/>
      <c r="K8" s="763"/>
      <c r="L8" s="763"/>
      <c r="M8" s="763"/>
      <c r="N8" s="763"/>
      <c r="O8" s="763"/>
    </row>
    <row r="9" spans="2:15" ht="37.5" customHeight="1">
      <c r="B9" s="764" t="s">
        <v>41</v>
      </c>
      <c r="C9" s="764"/>
      <c r="D9" s="764"/>
      <c r="E9" s="33">
        <v>0</v>
      </c>
      <c r="F9" s="33">
        <v>1</v>
      </c>
      <c r="G9" s="33" t="s">
        <v>89</v>
      </c>
      <c r="H9" s="33" t="s">
        <v>90</v>
      </c>
      <c r="I9" s="33">
        <v>0</v>
      </c>
      <c r="J9" s="33">
        <v>3</v>
      </c>
      <c r="K9" s="765" t="s">
        <v>94</v>
      </c>
      <c r="L9" s="765"/>
      <c r="M9" s="765"/>
      <c r="N9" s="765"/>
      <c r="O9" s="765"/>
    </row>
    <row r="10" spans="2:15" ht="15" customHeight="1">
      <c r="B10" s="764" t="s">
        <v>42</v>
      </c>
      <c r="C10" s="764"/>
      <c r="D10" s="764"/>
      <c r="E10" s="766" t="s">
        <v>43</v>
      </c>
      <c r="F10" s="766"/>
      <c r="G10" s="766"/>
      <c r="H10" s="766"/>
      <c r="I10" s="766"/>
      <c r="J10" s="766"/>
      <c r="K10" s="765"/>
      <c r="L10" s="765"/>
      <c r="M10" s="765"/>
      <c r="N10" s="765"/>
      <c r="O10" s="765"/>
    </row>
    <row r="11" spans="2:15" ht="30" customHeight="1">
      <c r="B11" s="764"/>
      <c r="C11" s="764"/>
      <c r="D11" s="764"/>
      <c r="E11" s="767">
        <v>41617</v>
      </c>
      <c r="F11" s="768"/>
      <c r="G11" s="768"/>
      <c r="H11" s="768"/>
      <c r="I11" s="768"/>
      <c r="J11" s="768"/>
      <c r="K11" s="765"/>
      <c r="L11" s="765"/>
      <c r="M11" s="765"/>
      <c r="N11" s="765"/>
      <c r="O11" s="765"/>
    </row>
    <row r="12" spans="2:15" ht="22.5" customHeight="1">
      <c r="B12" s="776" t="s">
        <v>91</v>
      </c>
      <c r="C12" s="776"/>
      <c r="D12" s="776"/>
      <c r="E12" s="776"/>
      <c r="F12" s="776"/>
      <c r="G12" s="776"/>
      <c r="H12" s="776"/>
      <c r="I12" s="776"/>
      <c r="J12" s="776"/>
      <c r="K12" s="776"/>
      <c r="L12" s="776"/>
      <c r="M12" s="776"/>
      <c r="N12" s="776"/>
      <c r="O12" s="776"/>
    </row>
    <row r="13" spans="2:15" ht="30" customHeight="1">
      <c r="B13" s="34" t="s">
        <v>44</v>
      </c>
      <c r="C13" s="764" t="s">
        <v>45</v>
      </c>
      <c r="D13" s="764"/>
      <c r="E13" s="764"/>
      <c r="F13" s="764"/>
      <c r="G13" s="764"/>
      <c r="H13" s="764"/>
      <c r="I13" s="764"/>
      <c r="J13" s="764"/>
      <c r="K13" s="764"/>
      <c r="L13" s="764"/>
      <c r="M13" s="764"/>
      <c r="N13" s="764"/>
      <c r="O13" s="764"/>
    </row>
    <row r="14" spans="2:15" ht="37.5" customHeight="1">
      <c r="B14" s="53">
        <v>2</v>
      </c>
      <c r="C14" s="777" t="s">
        <v>101</v>
      </c>
      <c r="D14" s="777"/>
      <c r="E14" s="777"/>
      <c r="F14" s="777"/>
      <c r="G14" s="777"/>
      <c r="H14" s="777"/>
      <c r="I14" s="777"/>
      <c r="J14" s="777"/>
      <c r="K14" s="777"/>
      <c r="L14" s="777"/>
      <c r="M14" s="777"/>
      <c r="N14" s="777"/>
      <c r="O14" s="777"/>
    </row>
    <row r="15" spans="2:15" ht="37.5" customHeight="1">
      <c r="B15" s="53">
        <v>3</v>
      </c>
      <c r="C15" s="777" t="s">
        <v>113</v>
      </c>
      <c r="D15" s="777"/>
      <c r="E15" s="777"/>
      <c r="F15" s="777"/>
      <c r="G15" s="777"/>
      <c r="H15" s="777"/>
      <c r="I15" s="777"/>
      <c r="J15" s="777"/>
      <c r="K15" s="777"/>
      <c r="L15" s="777"/>
      <c r="M15" s="777"/>
      <c r="N15" s="777"/>
      <c r="O15" s="777"/>
    </row>
    <row r="16" spans="2:15" ht="22.5" customHeight="1">
      <c r="B16" s="53"/>
      <c r="C16" s="777"/>
      <c r="D16" s="777"/>
      <c r="E16" s="777"/>
      <c r="F16" s="777"/>
      <c r="G16" s="777"/>
      <c r="H16" s="777"/>
      <c r="I16" s="777"/>
      <c r="J16" s="777"/>
      <c r="K16" s="777"/>
      <c r="L16" s="777"/>
      <c r="M16" s="777"/>
      <c r="N16" s="777"/>
      <c r="O16" s="777"/>
    </row>
    <row r="17" spans="2:15" ht="22.5" customHeight="1">
      <c r="B17" s="776" t="s">
        <v>46</v>
      </c>
      <c r="C17" s="776"/>
      <c r="D17" s="776"/>
      <c r="E17" s="776"/>
      <c r="F17" s="776"/>
      <c r="G17" s="776"/>
      <c r="H17" s="776"/>
      <c r="I17" s="776"/>
      <c r="J17" s="776"/>
      <c r="K17" s="776"/>
      <c r="L17" s="776"/>
      <c r="M17" s="776"/>
      <c r="N17" s="776"/>
      <c r="O17" s="776"/>
    </row>
    <row r="18" spans="2:15" ht="15" customHeight="1">
      <c r="B18" s="764" t="s">
        <v>44</v>
      </c>
      <c r="C18" s="778" t="s">
        <v>47</v>
      </c>
      <c r="D18" s="779"/>
      <c r="E18" s="779"/>
      <c r="F18" s="779"/>
      <c r="G18" s="780"/>
      <c r="H18" s="784" t="s">
        <v>48</v>
      </c>
      <c r="I18" s="784"/>
      <c r="J18" s="784"/>
      <c r="K18" s="764" t="s">
        <v>49</v>
      </c>
      <c r="L18" s="764"/>
      <c r="M18" s="778" t="s">
        <v>50</v>
      </c>
      <c r="N18" s="779"/>
      <c r="O18" s="780"/>
    </row>
    <row r="19" spans="2:15" ht="15" customHeight="1">
      <c r="B19" s="764"/>
      <c r="C19" s="781"/>
      <c r="D19" s="782"/>
      <c r="E19" s="782"/>
      <c r="F19" s="782"/>
      <c r="G19" s="783"/>
      <c r="H19" s="34" t="s">
        <v>51</v>
      </c>
      <c r="I19" s="34" t="s">
        <v>52</v>
      </c>
      <c r="J19" s="34" t="s">
        <v>53</v>
      </c>
      <c r="K19" s="764"/>
      <c r="L19" s="764"/>
      <c r="M19" s="781"/>
      <c r="N19" s="782"/>
      <c r="O19" s="783"/>
    </row>
    <row r="20" spans="2:15" ht="37.5" customHeight="1">
      <c r="B20" s="53">
        <v>2</v>
      </c>
      <c r="C20" s="769" t="s">
        <v>97</v>
      </c>
      <c r="D20" s="770"/>
      <c r="E20" s="770"/>
      <c r="F20" s="770"/>
      <c r="G20" s="771"/>
      <c r="H20" s="55" t="s">
        <v>96</v>
      </c>
      <c r="I20" s="53">
        <v>12</v>
      </c>
      <c r="J20" s="53">
        <v>2016</v>
      </c>
      <c r="K20" s="772">
        <v>1</v>
      </c>
      <c r="L20" s="772"/>
      <c r="M20" s="773" t="s">
        <v>98</v>
      </c>
      <c r="N20" s="774"/>
      <c r="O20" s="775"/>
    </row>
    <row r="21" spans="2:15" ht="37.5" customHeight="1">
      <c r="B21" s="56">
        <v>3</v>
      </c>
      <c r="C21" s="785" t="s">
        <v>104</v>
      </c>
      <c r="D21" s="786"/>
      <c r="E21" s="786"/>
      <c r="F21" s="786"/>
      <c r="G21" s="787"/>
      <c r="H21" s="57" t="s">
        <v>105</v>
      </c>
      <c r="I21" s="57" t="s">
        <v>106</v>
      </c>
      <c r="J21" s="56">
        <v>2017</v>
      </c>
      <c r="K21" s="788">
        <v>1</v>
      </c>
      <c r="L21" s="788"/>
      <c r="M21" s="789" t="s">
        <v>98</v>
      </c>
      <c r="N21" s="790"/>
      <c r="O21" s="791"/>
    </row>
    <row r="22" spans="2:15" ht="22.5" customHeight="1">
      <c r="B22" s="54"/>
      <c r="C22" s="769"/>
      <c r="D22" s="770"/>
      <c r="E22" s="770"/>
      <c r="F22" s="770"/>
      <c r="G22" s="771"/>
      <c r="H22" s="54"/>
      <c r="I22" s="54"/>
      <c r="J22" s="54"/>
      <c r="K22" s="792"/>
      <c r="L22" s="792"/>
      <c r="M22" s="793"/>
      <c r="N22" s="794"/>
      <c r="O22" s="795"/>
    </row>
    <row r="23" spans="2:15" ht="7.5" customHeight="1" thickBot="1"/>
    <row r="24" spans="2:15" ht="22.5" customHeight="1">
      <c r="B24" s="796" t="s">
        <v>54</v>
      </c>
      <c r="C24" s="797"/>
      <c r="D24" s="797"/>
      <c r="E24" s="797" t="s">
        <v>55</v>
      </c>
      <c r="F24" s="797"/>
      <c r="G24" s="797"/>
      <c r="H24" s="797"/>
      <c r="I24" s="797"/>
      <c r="J24" s="797"/>
      <c r="K24" s="797" t="s">
        <v>56</v>
      </c>
      <c r="L24" s="797"/>
      <c r="M24" s="797"/>
      <c r="N24" s="797"/>
      <c r="O24" s="798"/>
    </row>
    <row r="25" spans="2:15" ht="60" customHeight="1" thickBot="1">
      <c r="B25" s="799" t="s">
        <v>99</v>
      </c>
      <c r="C25" s="800"/>
      <c r="D25" s="800"/>
      <c r="E25" s="800" t="s">
        <v>92</v>
      </c>
      <c r="F25" s="800"/>
      <c r="G25" s="800"/>
      <c r="H25" s="800"/>
      <c r="I25" s="800"/>
      <c r="J25" s="800"/>
      <c r="K25" s="800" t="s">
        <v>93</v>
      </c>
      <c r="L25" s="801"/>
      <c r="M25" s="801"/>
      <c r="N25" s="801"/>
      <c r="O25" s="802"/>
    </row>
  </sheetData>
  <sheetProtection algorithmName="SHA-512" hashValue="XE18bFgg1iXIoCt1C4cmz5A1fZmQyHlmHUlCY67C+JNmT4DKergRP7egBwvIt0EibLG+w+OF2aOYj/b/8bEWOQ==" saltValue="KOVlK4YULK2pcHRj5yJOxw==" spinCount="100000" sheet="1" objects="1" scenarios="1"/>
  <mergeCells count="41">
    <mergeCell ref="B24:D24"/>
    <mergeCell ref="E24:J24"/>
    <mergeCell ref="K24:O24"/>
    <mergeCell ref="B25:D25"/>
    <mergeCell ref="E25:J25"/>
    <mergeCell ref="K25:O25"/>
    <mergeCell ref="C21:G21"/>
    <mergeCell ref="K21:L21"/>
    <mergeCell ref="M21:O21"/>
    <mergeCell ref="C22:G22"/>
    <mergeCell ref="K22:L22"/>
    <mergeCell ref="M22:O22"/>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B8:O8"/>
    <mergeCell ref="B9:D9"/>
    <mergeCell ref="K9:O11"/>
    <mergeCell ref="B10:D11"/>
    <mergeCell ref="E10:J10"/>
    <mergeCell ref="E11:J11"/>
    <mergeCell ref="B2:C6"/>
    <mergeCell ref="D2:K6"/>
    <mergeCell ref="L2:O2"/>
    <mergeCell ref="L3:M3"/>
    <mergeCell ref="N3:O3"/>
    <mergeCell ref="L4:M4"/>
    <mergeCell ref="N4:O4"/>
    <mergeCell ref="L5:O5"/>
    <mergeCell ref="L6:O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S31"/>
  <sheetViews>
    <sheetView showGridLines="0" topLeftCell="W1" zoomScale="55" zoomScaleNormal="55" workbookViewId="0">
      <selection activeCell="S14" sqref="S14"/>
    </sheetView>
  </sheetViews>
  <sheetFormatPr baseColWidth="10" defaultColWidth="17.28515625" defaultRowHeight="15" customHeight="1"/>
  <cols>
    <col min="1" max="1" width="4.28515625" style="169" customWidth="1"/>
    <col min="2" max="2" width="28.42578125" style="166" customWidth="1"/>
    <col min="3" max="3" width="34.85546875" style="166" customWidth="1"/>
    <col min="4" max="4" width="21.42578125" style="167" customWidth="1"/>
    <col min="5" max="5" width="28.7109375" style="166" customWidth="1"/>
    <col min="6" max="6" width="24.140625" style="166" customWidth="1"/>
    <col min="7" max="7" width="21.42578125" style="166" customWidth="1"/>
    <col min="8" max="8" width="28.5703125" style="166" customWidth="1"/>
    <col min="9" max="9" width="50" style="166" customWidth="1"/>
    <col min="10" max="10" width="28.5703125" style="168" customWidth="1"/>
    <col min="11" max="42" width="14.28515625" style="169" customWidth="1"/>
    <col min="43" max="43" width="17.42578125" style="169" customWidth="1"/>
    <col min="44" max="44" width="17.28515625" style="169" customWidth="1"/>
    <col min="45" max="45" width="22" style="169" customWidth="1"/>
    <col min="46" max="16384" width="17.28515625" style="169"/>
  </cols>
  <sheetData>
    <row r="1" spans="2:45" ht="18" thickBot="1"/>
    <row r="2" spans="2:45" ht="15.75">
      <c r="B2" s="481"/>
      <c r="C2" s="484" t="s">
        <v>59</v>
      </c>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6"/>
      <c r="AR2" s="493" t="s">
        <v>39</v>
      </c>
      <c r="AS2" s="494"/>
    </row>
    <row r="3" spans="2:45" ht="15.75">
      <c r="B3" s="482"/>
      <c r="C3" s="487"/>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9"/>
      <c r="AR3" s="170" t="s">
        <v>36</v>
      </c>
      <c r="AS3" s="171" t="s">
        <v>37</v>
      </c>
    </row>
    <row r="4" spans="2:45">
      <c r="B4" s="482"/>
      <c r="C4" s="487"/>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488"/>
      <c r="AO4" s="488"/>
      <c r="AP4" s="488"/>
      <c r="AQ4" s="489"/>
      <c r="AR4" s="172">
        <v>3</v>
      </c>
      <c r="AS4" s="173" t="s">
        <v>102</v>
      </c>
    </row>
    <row r="5" spans="2:45" ht="15.75">
      <c r="B5" s="482"/>
      <c r="C5" s="487"/>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9"/>
      <c r="AR5" s="495" t="s">
        <v>38</v>
      </c>
      <c r="AS5" s="496"/>
    </row>
    <row r="6" spans="2:45" ht="15.75" thickBot="1">
      <c r="B6" s="483"/>
      <c r="C6" s="490"/>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2"/>
      <c r="AR6" s="497" t="s">
        <v>100</v>
      </c>
      <c r="AS6" s="498"/>
    </row>
    <row r="7" spans="2:45" ht="17.25">
      <c r="B7" s="174"/>
      <c r="C7" s="174"/>
      <c r="D7" s="175"/>
      <c r="E7" s="174"/>
      <c r="F7" s="174"/>
      <c r="G7" s="174"/>
      <c r="H7" s="174"/>
      <c r="I7" s="174"/>
      <c r="J7" s="176"/>
      <c r="AR7" s="479"/>
      <c r="AS7" s="480"/>
    </row>
    <row r="8" spans="2:45" ht="13.5">
      <c r="B8" s="177"/>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499"/>
      <c r="AR8" s="500"/>
      <c r="AS8" s="501"/>
    </row>
    <row r="9" spans="2:45" ht="15.75">
      <c r="B9" s="502" t="s">
        <v>35</v>
      </c>
      <c r="C9" s="502" t="s">
        <v>34</v>
      </c>
      <c r="D9" s="502" t="s">
        <v>63</v>
      </c>
      <c r="E9" s="502" t="s">
        <v>66</v>
      </c>
      <c r="F9" s="502" t="s">
        <v>67</v>
      </c>
      <c r="G9" s="502" t="s">
        <v>31</v>
      </c>
      <c r="H9" s="502" t="s">
        <v>25</v>
      </c>
      <c r="I9" s="502" t="s">
        <v>95</v>
      </c>
      <c r="J9" s="502"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5" t="s">
        <v>6</v>
      </c>
      <c r="AR9" s="506" t="s">
        <v>7</v>
      </c>
      <c r="AS9" s="506" t="s">
        <v>24</v>
      </c>
    </row>
    <row r="10" spans="2:45" ht="15.75">
      <c r="B10" s="502"/>
      <c r="C10" s="502"/>
      <c r="D10" s="502"/>
      <c r="E10" s="502"/>
      <c r="F10" s="502"/>
      <c r="G10" s="502"/>
      <c r="H10" s="502"/>
      <c r="I10" s="502"/>
      <c r="J10" s="502"/>
      <c r="K10" s="507" t="s">
        <v>26</v>
      </c>
      <c r="L10" s="507"/>
      <c r="M10" s="507"/>
      <c r="N10" s="507"/>
      <c r="O10" s="507"/>
      <c r="P10" s="507"/>
      <c r="Q10" s="507"/>
      <c r="R10" s="507"/>
      <c r="S10" s="507" t="s">
        <v>27</v>
      </c>
      <c r="T10" s="507"/>
      <c r="U10" s="507"/>
      <c r="V10" s="507"/>
      <c r="W10" s="507"/>
      <c r="X10" s="507"/>
      <c r="Y10" s="507"/>
      <c r="Z10" s="507"/>
      <c r="AA10" s="507" t="s">
        <v>28</v>
      </c>
      <c r="AB10" s="507"/>
      <c r="AC10" s="507"/>
      <c r="AD10" s="507"/>
      <c r="AE10" s="507"/>
      <c r="AF10" s="507"/>
      <c r="AG10" s="507"/>
      <c r="AH10" s="507"/>
      <c r="AI10" s="507" t="s">
        <v>29</v>
      </c>
      <c r="AJ10" s="507"/>
      <c r="AK10" s="507"/>
      <c r="AL10" s="507"/>
      <c r="AM10" s="507"/>
      <c r="AN10" s="507"/>
      <c r="AO10" s="507"/>
      <c r="AP10" s="507"/>
      <c r="AQ10" s="505"/>
      <c r="AR10" s="506"/>
      <c r="AS10" s="506"/>
    </row>
    <row r="11" spans="2:45" ht="15.75" customHeight="1">
      <c r="B11" s="502"/>
      <c r="C11" s="502"/>
      <c r="D11" s="502"/>
      <c r="E11" s="502"/>
      <c r="F11" s="502"/>
      <c r="G11" s="502"/>
      <c r="H11" s="502"/>
      <c r="I11" s="502"/>
      <c r="J11" s="502"/>
      <c r="K11" s="507" t="s">
        <v>8</v>
      </c>
      <c r="L11" s="507"/>
      <c r="M11" s="507" t="s">
        <v>9</v>
      </c>
      <c r="N11" s="507"/>
      <c r="O11" s="511" t="s">
        <v>10</v>
      </c>
      <c r="P11" s="512"/>
      <c r="Q11" s="509" t="s">
        <v>11</v>
      </c>
      <c r="R11" s="510"/>
      <c r="S11" s="507" t="s">
        <v>33</v>
      </c>
      <c r="T11" s="507"/>
      <c r="U11" s="507" t="s">
        <v>12</v>
      </c>
      <c r="V11" s="507"/>
      <c r="W11" s="507" t="s">
        <v>13</v>
      </c>
      <c r="X11" s="507"/>
      <c r="Y11" s="509" t="s">
        <v>11</v>
      </c>
      <c r="Z11" s="510"/>
      <c r="AA11" s="507" t="s">
        <v>14</v>
      </c>
      <c r="AB11" s="507"/>
      <c r="AC11" s="507" t="s">
        <v>15</v>
      </c>
      <c r="AD11" s="507"/>
      <c r="AE11" s="507" t="s">
        <v>16</v>
      </c>
      <c r="AF11" s="507"/>
      <c r="AG11" s="509" t="s">
        <v>11</v>
      </c>
      <c r="AH11" s="510"/>
      <c r="AI11" s="507" t="s">
        <v>17</v>
      </c>
      <c r="AJ11" s="507"/>
      <c r="AK11" s="507" t="s">
        <v>18</v>
      </c>
      <c r="AL11" s="507"/>
      <c r="AM11" s="507" t="s">
        <v>19</v>
      </c>
      <c r="AN11" s="507"/>
      <c r="AO11" s="509" t="s">
        <v>11</v>
      </c>
      <c r="AP11" s="510"/>
      <c r="AQ11" s="505"/>
      <c r="AR11" s="506"/>
      <c r="AS11" s="506"/>
    </row>
    <row r="12" spans="2:45" ht="21.75" customHeight="1">
      <c r="B12" s="503"/>
      <c r="C12" s="503"/>
      <c r="D12" s="503"/>
      <c r="E12" s="503"/>
      <c r="F12" s="503"/>
      <c r="G12" s="503"/>
      <c r="H12" s="503"/>
      <c r="I12" s="503"/>
      <c r="J12" s="503"/>
      <c r="K12" s="28" t="s">
        <v>20</v>
      </c>
      <c r="L12" s="130" t="s">
        <v>21</v>
      </c>
      <c r="M12" s="28" t="s">
        <v>20</v>
      </c>
      <c r="N12" s="130" t="s">
        <v>21</v>
      </c>
      <c r="O12" s="28" t="s">
        <v>20</v>
      </c>
      <c r="P12" s="130" t="s">
        <v>21</v>
      </c>
      <c r="Q12" s="30" t="s">
        <v>20</v>
      </c>
      <c r="R12" s="31" t="s">
        <v>21</v>
      </c>
      <c r="S12" s="28" t="s">
        <v>20</v>
      </c>
      <c r="T12" s="130" t="s">
        <v>21</v>
      </c>
      <c r="U12" s="28" t="s">
        <v>20</v>
      </c>
      <c r="V12" s="130" t="s">
        <v>21</v>
      </c>
      <c r="W12" s="28" t="s">
        <v>20</v>
      </c>
      <c r="X12" s="130" t="s">
        <v>21</v>
      </c>
      <c r="Y12" s="30" t="s">
        <v>20</v>
      </c>
      <c r="Z12" s="31" t="s">
        <v>21</v>
      </c>
      <c r="AA12" s="28" t="s">
        <v>20</v>
      </c>
      <c r="AB12" s="130" t="s">
        <v>21</v>
      </c>
      <c r="AC12" s="28" t="s">
        <v>20</v>
      </c>
      <c r="AD12" s="130" t="s">
        <v>21</v>
      </c>
      <c r="AE12" s="28" t="s">
        <v>20</v>
      </c>
      <c r="AF12" s="130" t="s">
        <v>21</v>
      </c>
      <c r="AG12" s="30" t="s">
        <v>20</v>
      </c>
      <c r="AH12" s="31" t="s">
        <v>21</v>
      </c>
      <c r="AI12" s="28" t="s">
        <v>20</v>
      </c>
      <c r="AJ12" s="130" t="s">
        <v>21</v>
      </c>
      <c r="AK12" s="28" t="s">
        <v>20</v>
      </c>
      <c r="AL12" s="130" t="s">
        <v>21</v>
      </c>
      <c r="AM12" s="28" t="s">
        <v>20</v>
      </c>
      <c r="AN12" s="130" t="s">
        <v>21</v>
      </c>
      <c r="AO12" s="30" t="s">
        <v>20</v>
      </c>
      <c r="AP12" s="31" t="s">
        <v>21</v>
      </c>
      <c r="AQ12" s="505"/>
      <c r="AR12" s="506"/>
      <c r="AS12" s="506"/>
    </row>
    <row r="13" spans="2:45" ht="99.75" customHeight="1">
      <c r="B13" s="513" t="s">
        <v>382</v>
      </c>
      <c r="C13" s="179" t="s">
        <v>408</v>
      </c>
      <c r="D13" s="180">
        <v>1</v>
      </c>
      <c r="E13" s="181" t="s">
        <v>383</v>
      </c>
      <c r="F13" s="181" t="s">
        <v>384</v>
      </c>
      <c r="G13" s="182">
        <v>1</v>
      </c>
      <c r="H13" s="183" t="s">
        <v>385</v>
      </c>
      <c r="I13" s="183" t="s">
        <v>392</v>
      </c>
      <c r="J13" s="184" t="s">
        <v>98</v>
      </c>
      <c r="K13" s="185">
        <v>1</v>
      </c>
      <c r="L13" s="130"/>
      <c r="M13" s="185">
        <v>0</v>
      </c>
      <c r="N13" s="185"/>
      <c r="O13" s="185">
        <v>0</v>
      </c>
      <c r="P13" s="185"/>
      <c r="Q13" s="68">
        <f>K13+M13+O13</f>
        <v>1</v>
      </c>
      <c r="R13" s="68">
        <f>L13+N13+P13</f>
        <v>0</v>
      </c>
      <c r="S13" s="185">
        <v>0</v>
      </c>
      <c r="T13" s="74"/>
      <c r="U13" s="185">
        <v>0</v>
      </c>
      <c r="V13" s="74"/>
      <c r="W13" s="185">
        <v>0</v>
      </c>
      <c r="X13" s="74"/>
      <c r="Y13" s="68">
        <f>S13+U13+W13</f>
        <v>0</v>
      </c>
      <c r="Z13" s="68">
        <f>T13+V13+X13</f>
        <v>0</v>
      </c>
      <c r="AA13" s="185">
        <v>0</v>
      </c>
      <c r="AB13" s="74"/>
      <c r="AC13" s="185">
        <v>0</v>
      </c>
      <c r="AD13" s="74"/>
      <c r="AE13" s="186">
        <v>0</v>
      </c>
      <c r="AF13" s="76"/>
      <c r="AG13" s="68">
        <f>AA13+AC13+AE13</f>
        <v>0</v>
      </c>
      <c r="AH13" s="68">
        <f>AB13+AD13+AF13</f>
        <v>0</v>
      </c>
      <c r="AI13" s="185">
        <v>0</v>
      </c>
      <c r="AJ13" s="74"/>
      <c r="AK13" s="185">
        <v>0</v>
      </c>
      <c r="AL13" s="74"/>
      <c r="AM13" s="185">
        <v>0</v>
      </c>
      <c r="AN13" s="74"/>
      <c r="AO13" s="68">
        <f>AI13+AK13+AM13</f>
        <v>0</v>
      </c>
      <c r="AP13" s="68">
        <f>AJ13+AL13+AN13</f>
        <v>0</v>
      </c>
      <c r="AQ13" s="23">
        <f>Q13+Y13+AG13+AO13</f>
        <v>1</v>
      </c>
      <c r="AR13" s="77">
        <f>R13+Z13+AH13+AP13</f>
        <v>0</v>
      </c>
      <c r="AS13" s="354">
        <f t="shared" ref="AS13:AS18" si="0">IF(AND(AR13&gt;0,AQ13&gt;0),AR13/AQ13,0)</f>
        <v>0</v>
      </c>
    </row>
    <row r="14" spans="2:45" ht="142.5">
      <c r="B14" s="514"/>
      <c r="C14" s="521" t="s">
        <v>418</v>
      </c>
      <c r="D14" s="187">
        <v>0.6</v>
      </c>
      <c r="E14" s="188" t="s">
        <v>590</v>
      </c>
      <c r="F14" s="181" t="s">
        <v>387</v>
      </c>
      <c r="G14" s="182" t="s">
        <v>207</v>
      </c>
      <c r="H14" s="183" t="s">
        <v>406</v>
      </c>
      <c r="I14" s="189" t="s">
        <v>409</v>
      </c>
      <c r="J14" s="184" t="s">
        <v>388</v>
      </c>
      <c r="K14" s="414">
        <v>0</v>
      </c>
      <c r="L14" s="414"/>
      <c r="M14" s="414">
        <v>0.02</v>
      </c>
      <c r="N14" s="414"/>
      <c r="O14" s="414">
        <v>0</v>
      </c>
      <c r="P14" s="414"/>
      <c r="Q14" s="354">
        <f t="shared" ref="Q14:R17" si="1">K14+M14+O14</f>
        <v>0.02</v>
      </c>
      <c r="R14" s="354">
        <f t="shared" si="1"/>
        <v>0</v>
      </c>
      <c r="S14" s="414">
        <v>0.04</v>
      </c>
      <c r="T14" s="414"/>
      <c r="U14" s="414">
        <v>0.06</v>
      </c>
      <c r="V14" s="415"/>
      <c r="W14" s="414">
        <v>0.1</v>
      </c>
      <c r="X14" s="415"/>
      <c r="Y14" s="354">
        <f t="shared" ref="Y14:Z17" si="2">S14+U14+W14</f>
        <v>0.2</v>
      </c>
      <c r="Z14" s="354">
        <f t="shared" si="2"/>
        <v>0</v>
      </c>
      <c r="AA14" s="414">
        <v>0.11</v>
      </c>
      <c r="AB14" s="415"/>
      <c r="AC14" s="414">
        <v>7.0000000000000007E-2</v>
      </c>
      <c r="AD14" s="415"/>
      <c r="AE14" s="414">
        <v>0.05</v>
      </c>
      <c r="AF14" s="415"/>
      <c r="AG14" s="354">
        <f t="shared" ref="AG14:AH17" si="3">AA14+AC14+AE14</f>
        <v>0.22999999999999998</v>
      </c>
      <c r="AH14" s="354">
        <f t="shared" si="3"/>
        <v>0</v>
      </c>
      <c r="AI14" s="414">
        <v>0.08</v>
      </c>
      <c r="AJ14" s="415"/>
      <c r="AK14" s="414">
        <v>0.05</v>
      </c>
      <c r="AL14" s="415"/>
      <c r="AM14" s="414">
        <v>0.02</v>
      </c>
      <c r="AN14" s="415"/>
      <c r="AO14" s="354">
        <f t="shared" ref="AO14:AP17" si="4">AI14+AK14+AM14</f>
        <v>0.15</v>
      </c>
      <c r="AP14" s="354">
        <f t="shared" si="4"/>
        <v>0</v>
      </c>
      <c r="AQ14" s="354">
        <f t="shared" ref="AQ14:AR17" si="5">Q14+Y14+AG14+AO14</f>
        <v>0.6</v>
      </c>
      <c r="AR14" s="354">
        <f t="shared" si="5"/>
        <v>0</v>
      </c>
      <c r="AS14" s="354">
        <f t="shared" si="0"/>
        <v>0</v>
      </c>
    </row>
    <row r="15" spans="2:45" ht="142.5">
      <c r="B15" s="514"/>
      <c r="C15" s="522"/>
      <c r="D15" s="187">
        <v>1</v>
      </c>
      <c r="E15" s="188" t="s">
        <v>589</v>
      </c>
      <c r="F15" s="181" t="s">
        <v>387</v>
      </c>
      <c r="G15" s="219">
        <v>1</v>
      </c>
      <c r="H15" s="183" t="s">
        <v>407</v>
      </c>
      <c r="I15" s="189" t="s">
        <v>699</v>
      </c>
      <c r="J15" s="184" t="s">
        <v>388</v>
      </c>
      <c r="K15" s="416">
        <v>0</v>
      </c>
      <c r="L15" s="416"/>
      <c r="M15" s="416">
        <v>0.15</v>
      </c>
      <c r="N15" s="416"/>
      <c r="O15" s="416">
        <v>0.05</v>
      </c>
      <c r="P15" s="416"/>
      <c r="Q15" s="354">
        <f>K15+M15+O15</f>
        <v>0.2</v>
      </c>
      <c r="R15" s="354">
        <f>L15+N15+P15</f>
        <v>0</v>
      </c>
      <c r="S15" s="416">
        <v>7.0000000000000007E-2</v>
      </c>
      <c r="T15" s="416"/>
      <c r="U15" s="416">
        <v>0.03</v>
      </c>
      <c r="V15" s="417"/>
      <c r="W15" s="416">
        <v>0.05</v>
      </c>
      <c r="X15" s="417"/>
      <c r="Y15" s="354">
        <f>S15+U15+W15</f>
        <v>0.15000000000000002</v>
      </c>
      <c r="Z15" s="354">
        <f>T15+V15+X15</f>
        <v>0</v>
      </c>
      <c r="AA15" s="416">
        <v>0.1</v>
      </c>
      <c r="AB15" s="417"/>
      <c r="AC15" s="416">
        <v>0.1</v>
      </c>
      <c r="AD15" s="417"/>
      <c r="AE15" s="416">
        <v>0.1</v>
      </c>
      <c r="AF15" s="417"/>
      <c r="AG15" s="354">
        <f>AA15+AC15+AE15</f>
        <v>0.30000000000000004</v>
      </c>
      <c r="AH15" s="354">
        <f>AB15+AD15+AF15</f>
        <v>0</v>
      </c>
      <c r="AI15" s="416">
        <v>0.15</v>
      </c>
      <c r="AJ15" s="417"/>
      <c r="AK15" s="416">
        <v>0.1</v>
      </c>
      <c r="AL15" s="417"/>
      <c r="AM15" s="416">
        <v>0.1</v>
      </c>
      <c r="AN15" s="417"/>
      <c r="AO15" s="354">
        <f>AI15+AK15+AM15</f>
        <v>0.35</v>
      </c>
      <c r="AP15" s="354">
        <f>AJ15+AL15+AN15</f>
        <v>0</v>
      </c>
      <c r="AQ15" s="354">
        <f t="shared" si="5"/>
        <v>1</v>
      </c>
      <c r="AR15" s="354">
        <f>R15+Z15+AH15+AP15</f>
        <v>0</v>
      </c>
      <c r="AS15" s="354">
        <f t="shared" si="0"/>
        <v>0</v>
      </c>
    </row>
    <row r="16" spans="2:45" ht="93" customHeight="1">
      <c r="B16" s="514"/>
      <c r="C16" s="382" t="s">
        <v>413</v>
      </c>
      <c r="D16" s="187">
        <v>1</v>
      </c>
      <c r="E16" s="188" t="s">
        <v>591</v>
      </c>
      <c r="F16" s="181" t="s">
        <v>387</v>
      </c>
      <c r="G16" s="219" t="s">
        <v>207</v>
      </c>
      <c r="H16" s="183" t="s">
        <v>415</v>
      </c>
      <c r="I16" s="189" t="s">
        <v>414</v>
      </c>
      <c r="J16" s="184" t="s">
        <v>386</v>
      </c>
      <c r="K16" s="416">
        <v>0.55000000000000004</v>
      </c>
      <c r="L16" s="416"/>
      <c r="M16" s="416">
        <v>0</v>
      </c>
      <c r="N16" s="416"/>
      <c r="O16" s="416">
        <v>0.15</v>
      </c>
      <c r="P16" s="416"/>
      <c r="Q16" s="354">
        <f>K16+M16+O16</f>
        <v>0.70000000000000007</v>
      </c>
      <c r="R16" s="354">
        <f>L16+N16+P16</f>
        <v>0</v>
      </c>
      <c r="S16" s="416">
        <v>0</v>
      </c>
      <c r="T16" s="416"/>
      <c r="U16" s="416">
        <v>0</v>
      </c>
      <c r="V16" s="417"/>
      <c r="W16" s="416">
        <v>0</v>
      </c>
      <c r="X16" s="417"/>
      <c r="Y16" s="354">
        <f>S16+U16+W16</f>
        <v>0</v>
      </c>
      <c r="Z16" s="354">
        <f>T16+V16+X16</f>
        <v>0</v>
      </c>
      <c r="AA16" s="416">
        <v>0.15</v>
      </c>
      <c r="AB16" s="417"/>
      <c r="AC16" s="416">
        <v>0</v>
      </c>
      <c r="AD16" s="417"/>
      <c r="AE16" s="416">
        <v>0</v>
      </c>
      <c r="AF16" s="417"/>
      <c r="AG16" s="354">
        <f>AA16+AC16+AE16</f>
        <v>0.15</v>
      </c>
      <c r="AH16" s="354">
        <f>AB16+AD16+AF16</f>
        <v>0</v>
      </c>
      <c r="AI16" s="416">
        <v>0</v>
      </c>
      <c r="AJ16" s="417"/>
      <c r="AK16" s="416">
        <v>0.15</v>
      </c>
      <c r="AL16" s="417"/>
      <c r="AM16" s="416">
        <v>0</v>
      </c>
      <c r="AN16" s="417"/>
      <c r="AO16" s="354">
        <f>AI16+AK16+AM16</f>
        <v>0.15</v>
      </c>
      <c r="AP16" s="354">
        <f>AJ16+AL16+AN16</f>
        <v>0</v>
      </c>
      <c r="AQ16" s="354">
        <f>Q16+Y16+AG16+AO16</f>
        <v>1</v>
      </c>
      <c r="AR16" s="354">
        <f>R16+Z16+AH16+AP16</f>
        <v>0</v>
      </c>
      <c r="AS16" s="354">
        <f t="shared" si="0"/>
        <v>0</v>
      </c>
    </row>
    <row r="17" spans="2:45" ht="120">
      <c r="B17" s="514"/>
      <c r="C17" s="523" t="s">
        <v>412</v>
      </c>
      <c r="D17" s="182">
        <v>19</v>
      </c>
      <c r="E17" s="190" t="s">
        <v>592</v>
      </c>
      <c r="F17" s="190" t="s">
        <v>389</v>
      </c>
      <c r="G17" s="182">
        <v>11</v>
      </c>
      <c r="H17" s="191" t="s">
        <v>390</v>
      </c>
      <c r="I17" s="191" t="s">
        <v>416</v>
      </c>
      <c r="J17" s="184" t="s">
        <v>98</v>
      </c>
      <c r="K17" s="185">
        <v>0</v>
      </c>
      <c r="L17" s="185"/>
      <c r="M17" s="185">
        <v>0</v>
      </c>
      <c r="N17" s="185"/>
      <c r="O17" s="185">
        <v>1</v>
      </c>
      <c r="P17" s="185"/>
      <c r="Q17" s="68">
        <f t="shared" si="1"/>
        <v>1</v>
      </c>
      <c r="R17" s="68">
        <f t="shared" si="1"/>
        <v>0</v>
      </c>
      <c r="S17" s="185">
        <v>3</v>
      </c>
      <c r="T17" s="74"/>
      <c r="U17" s="185">
        <v>7</v>
      </c>
      <c r="V17" s="74"/>
      <c r="W17" s="185">
        <v>3</v>
      </c>
      <c r="X17" s="74"/>
      <c r="Y17" s="68">
        <f t="shared" si="2"/>
        <v>13</v>
      </c>
      <c r="Z17" s="68">
        <f t="shared" si="2"/>
        <v>0</v>
      </c>
      <c r="AA17" s="185">
        <v>1</v>
      </c>
      <c r="AB17" s="74"/>
      <c r="AC17" s="185">
        <v>0</v>
      </c>
      <c r="AD17" s="74"/>
      <c r="AE17" s="186">
        <v>0</v>
      </c>
      <c r="AF17" s="74"/>
      <c r="AG17" s="68">
        <f t="shared" si="3"/>
        <v>1</v>
      </c>
      <c r="AH17" s="68">
        <f t="shared" si="3"/>
        <v>0</v>
      </c>
      <c r="AI17" s="185">
        <v>3</v>
      </c>
      <c r="AJ17" s="74"/>
      <c r="AK17" s="185">
        <v>1</v>
      </c>
      <c r="AL17" s="74"/>
      <c r="AM17" s="185">
        <v>0</v>
      </c>
      <c r="AN17" s="74"/>
      <c r="AO17" s="68">
        <f t="shared" si="4"/>
        <v>4</v>
      </c>
      <c r="AP17" s="68">
        <f t="shared" si="4"/>
        <v>0</v>
      </c>
      <c r="AQ17" s="19">
        <f t="shared" si="5"/>
        <v>19</v>
      </c>
      <c r="AR17" s="78">
        <f t="shared" si="5"/>
        <v>0</v>
      </c>
      <c r="AS17" s="354">
        <f t="shared" si="0"/>
        <v>0</v>
      </c>
    </row>
    <row r="18" spans="2:45" ht="158.25" customHeight="1">
      <c r="B18" s="514"/>
      <c r="C18" s="524"/>
      <c r="D18" s="219">
        <v>1</v>
      </c>
      <c r="E18" s="190" t="s">
        <v>410</v>
      </c>
      <c r="F18" s="190" t="s">
        <v>593</v>
      </c>
      <c r="G18" s="219">
        <v>1</v>
      </c>
      <c r="H18" s="191" t="s">
        <v>411</v>
      </c>
      <c r="I18" s="191" t="s">
        <v>417</v>
      </c>
      <c r="J18" s="184" t="s">
        <v>98</v>
      </c>
      <c r="K18" s="418">
        <v>1</v>
      </c>
      <c r="L18" s="418"/>
      <c r="M18" s="418">
        <v>1</v>
      </c>
      <c r="N18" s="418"/>
      <c r="O18" s="418">
        <v>1</v>
      </c>
      <c r="P18" s="418"/>
      <c r="Q18" s="419">
        <f>(K18+M18+O18)/3</f>
        <v>1</v>
      </c>
      <c r="R18" s="350">
        <f>IFERROR(IF(OR(AQ18="",AQ18=0),0,ROUNDDOWN(AVERAGE(L18,N18,P18),3)),0)</f>
        <v>0</v>
      </c>
      <c r="S18" s="418">
        <v>1</v>
      </c>
      <c r="T18" s="353"/>
      <c r="U18" s="418">
        <v>1</v>
      </c>
      <c r="V18" s="353"/>
      <c r="W18" s="418">
        <v>1</v>
      </c>
      <c r="X18" s="353"/>
      <c r="Y18" s="419">
        <f>(S18+U18+W18)/3</f>
        <v>1</v>
      </c>
      <c r="Z18" s="419">
        <v>0</v>
      </c>
      <c r="AA18" s="418">
        <v>1</v>
      </c>
      <c r="AB18" s="353"/>
      <c r="AC18" s="418">
        <v>1</v>
      </c>
      <c r="AD18" s="353"/>
      <c r="AE18" s="418">
        <v>1</v>
      </c>
      <c r="AF18" s="353"/>
      <c r="AG18" s="419">
        <f>(AA18+AC18+AE18)/3</f>
        <v>1</v>
      </c>
      <c r="AH18" s="419">
        <v>0</v>
      </c>
      <c r="AI18" s="418">
        <v>1</v>
      </c>
      <c r="AJ18" s="353"/>
      <c r="AK18" s="418">
        <v>1</v>
      </c>
      <c r="AL18" s="353"/>
      <c r="AM18" s="418">
        <v>1</v>
      </c>
      <c r="AN18" s="353"/>
      <c r="AO18" s="419">
        <f>(AI18+AK18+AM18)/3</f>
        <v>1</v>
      </c>
      <c r="AP18" s="419">
        <v>0</v>
      </c>
      <c r="AQ18" s="419">
        <f>(Q18+Y18+AG18+AO18)/4</f>
        <v>1</v>
      </c>
      <c r="AR18" s="419">
        <f>IFERROR(IF(OR(AQ18="",AQ18=0),0,ROUNDDOWN(AVERAGE(L18,N18,P18,T18,V18,X18,AB18,AD18,AF18,AJ18,AL18,AN18),3)),0)</f>
        <v>0</v>
      </c>
      <c r="AS18" s="354">
        <f t="shared" si="0"/>
        <v>0</v>
      </c>
    </row>
    <row r="19" spans="2:45" ht="23.25">
      <c r="B19" s="515" t="s">
        <v>23</v>
      </c>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7"/>
      <c r="AS19" s="348">
        <f>AVERAGE(AS13:AS18)</f>
        <v>0</v>
      </c>
    </row>
    <row r="20" spans="2:45" ht="17.25">
      <c r="B20" s="192"/>
      <c r="C20" s="192"/>
      <c r="D20" s="193"/>
      <c r="E20" s="192"/>
      <c r="F20" s="192"/>
      <c r="G20" s="192"/>
      <c r="H20" s="192"/>
      <c r="I20" s="192"/>
      <c r="J20" s="194"/>
    </row>
    <row r="21" spans="2:45" ht="15.75">
      <c r="B21" s="151" t="s">
        <v>4</v>
      </c>
      <c r="C21" s="518"/>
      <c r="D21" s="519"/>
      <c r="E21" s="519"/>
      <c r="F21" s="519"/>
      <c r="G21" s="519"/>
      <c r="H21" s="519"/>
      <c r="I21" s="519"/>
      <c r="J21" s="520"/>
    </row>
    <row r="22" spans="2:45" ht="17.25">
      <c r="B22" s="192"/>
      <c r="C22" s="508"/>
      <c r="D22" s="508"/>
      <c r="E22" s="508"/>
      <c r="F22" s="508"/>
      <c r="G22" s="508"/>
      <c r="H22" s="508"/>
      <c r="I22" s="508"/>
      <c r="J22" s="508"/>
    </row>
    <row r="23" spans="2:45" ht="31.5">
      <c r="B23" s="152" t="s">
        <v>32</v>
      </c>
      <c r="C23" s="525">
        <v>43812</v>
      </c>
      <c r="D23" s="526"/>
      <c r="E23" s="192"/>
      <c r="F23" s="192"/>
      <c r="G23" s="195" t="s">
        <v>22</v>
      </c>
      <c r="H23" s="527" t="s">
        <v>391</v>
      </c>
      <c r="I23" s="528"/>
      <c r="J23" s="528"/>
    </row>
    <row r="24" spans="2:45" ht="17.25">
      <c r="B24" s="192"/>
      <c r="C24" s="192"/>
      <c r="D24" s="193"/>
      <c r="E24" s="192"/>
      <c r="F24" s="192"/>
      <c r="G24" s="192"/>
      <c r="H24" s="192"/>
      <c r="I24" s="192"/>
      <c r="J24" s="194"/>
    </row>
    <row r="25" spans="2:45" ht="17.25">
      <c r="B25" s="192"/>
      <c r="C25" s="192"/>
      <c r="D25" s="193"/>
      <c r="E25" s="192"/>
      <c r="F25" s="192"/>
      <c r="G25" s="192"/>
      <c r="H25" s="192"/>
      <c r="I25" s="192"/>
      <c r="J25" s="194"/>
    </row>
    <row r="26" spans="2:45" ht="17.25">
      <c r="B26" s="192"/>
      <c r="C26" s="192"/>
      <c r="D26" s="193"/>
      <c r="E26" s="192"/>
      <c r="F26" s="192"/>
      <c r="G26" s="192"/>
      <c r="H26" s="192"/>
      <c r="I26" s="192"/>
      <c r="J26" s="194"/>
    </row>
    <row r="27" spans="2:45" ht="17.25">
      <c r="B27" s="192"/>
      <c r="C27" s="192"/>
      <c r="D27" s="193"/>
      <c r="E27" s="529"/>
      <c r="F27" s="529"/>
      <c r="G27" s="529"/>
      <c r="H27" s="529"/>
      <c r="I27" s="196"/>
      <c r="J27" s="192"/>
    </row>
    <row r="28" spans="2:45" ht="17.25">
      <c r="B28" s="192"/>
      <c r="C28" s="192"/>
      <c r="D28" s="193"/>
      <c r="E28" s="192"/>
      <c r="F28" s="192"/>
      <c r="G28" s="194"/>
      <c r="H28" s="192"/>
      <c r="I28" s="192"/>
      <c r="J28" s="192"/>
    </row>
    <row r="29" spans="2:45" ht="17.25">
      <c r="B29" s="192"/>
      <c r="C29" s="192"/>
      <c r="D29" s="193"/>
      <c r="E29" s="529"/>
      <c r="F29" s="529"/>
      <c r="G29" s="529"/>
      <c r="H29" s="529"/>
      <c r="I29" s="196"/>
      <c r="J29" s="192"/>
    </row>
    <row r="30" spans="2:45" ht="17.25">
      <c r="B30" s="192"/>
      <c r="C30" s="192"/>
      <c r="D30" s="193"/>
      <c r="E30" s="192"/>
      <c r="F30" s="192"/>
      <c r="G30" s="194"/>
      <c r="H30" s="192"/>
      <c r="I30" s="192"/>
      <c r="J30" s="192"/>
    </row>
    <row r="31" spans="2:45" ht="17.25">
      <c r="B31" s="192"/>
      <c r="C31" s="192"/>
      <c r="D31" s="193"/>
      <c r="E31" s="529"/>
      <c r="F31" s="529"/>
      <c r="G31" s="529"/>
      <c r="H31" s="529"/>
      <c r="I31" s="196"/>
      <c r="J31" s="192"/>
    </row>
  </sheetData>
  <sheetProtection algorithmName="SHA-512" hashValue="c2GF60OsQiAgjwUY51fKTp6Q+wQbYAtr7IJyQwIC3v6U2oJZ0FePStfmANhCJxWGHB59hkz0VA5dgmIpZrygcA==" saltValue="skqaB9Wno/Cuz2UJwJzL1A==" spinCount="100000" sheet="1" objects="1" scenarios="1"/>
  <mergeCells count="51">
    <mergeCell ref="C23:D23"/>
    <mergeCell ref="H23:J23"/>
    <mergeCell ref="E27:H27"/>
    <mergeCell ref="E29:H29"/>
    <mergeCell ref="E31:H31"/>
    <mergeCell ref="AO11:AP11"/>
    <mergeCell ref="B13:B18"/>
    <mergeCell ref="B19:AR19"/>
    <mergeCell ref="C21:J21"/>
    <mergeCell ref="AI11:AJ11"/>
    <mergeCell ref="AK11:AL11"/>
    <mergeCell ref="C14:C15"/>
    <mergeCell ref="C17:C18"/>
    <mergeCell ref="AA10:AH10"/>
    <mergeCell ref="AI10:AP10"/>
    <mergeCell ref="K11:L11"/>
    <mergeCell ref="M11:N11"/>
    <mergeCell ref="C22:J22"/>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AS29"/>
  <sheetViews>
    <sheetView showGridLines="0" zoomScale="55" zoomScaleNormal="55" workbookViewId="0">
      <selection activeCell="U14" sqref="U14"/>
    </sheetView>
  </sheetViews>
  <sheetFormatPr baseColWidth="10" defaultColWidth="17.28515625" defaultRowHeight="15" customHeight="1"/>
  <cols>
    <col min="1" max="1" width="4.28515625" style="200" customWidth="1"/>
    <col min="2" max="2" width="52.28515625" style="197" customWidth="1"/>
    <col min="3" max="3" width="34.85546875" style="197" customWidth="1"/>
    <col min="4" max="4" width="21.42578125" style="198" customWidth="1"/>
    <col min="5" max="5" width="28.7109375" style="197" customWidth="1"/>
    <col min="6" max="7" width="21.42578125" style="197" customWidth="1"/>
    <col min="8" max="8" width="28.5703125" style="197" customWidth="1"/>
    <col min="9" max="9" width="50" style="197" customWidth="1"/>
    <col min="10" max="10" width="28.5703125" style="199" customWidth="1"/>
    <col min="11" max="24" width="14.28515625" style="200" customWidth="1"/>
    <col min="25" max="25" width="20.28515625" style="200" customWidth="1"/>
    <col min="26" max="42" width="14.28515625" style="200" customWidth="1"/>
    <col min="43" max="43" width="19.42578125" style="200" customWidth="1"/>
    <col min="44" max="44" width="18.140625" style="200" customWidth="1"/>
    <col min="45" max="45" width="17.5703125" style="200" customWidth="1"/>
    <col min="46" max="16384" width="17.28515625" style="200"/>
  </cols>
  <sheetData>
    <row r="1" spans="2:45" ht="18" thickBot="1"/>
    <row r="2" spans="2:45" ht="15.75">
      <c r="B2" s="549"/>
      <c r="C2" s="552" t="s">
        <v>59</v>
      </c>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4"/>
      <c r="AR2" s="561" t="s">
        <v>39</v>
      </c>
      <c r="AS2" s="562"/>
    </row>
    <row r="3" spans="2:45" ht="15.75">
      <c r="B3" s="550"/>
      <c r="C3" s="555"/>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7"/>
      <c r="AR3" s="201" t="s">
        <v>36</v>
      </c>
      <c r="AS3" s="202" t="s">
        <v>37</v>
      </c>
    </row>
    <row r="4" spans="2:45">
      <c r="B4" s="550"/>
      <c r="C4" s="555"/>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6"/>
      <c r="AL4" s="556"/>
      <c r="AM4" s="556"/>
      <c r="AN4" s="556"/>
      <c r="AO4" s="556"/>
      <c r="AP4" s="556"/>
      <c r="AQ4" s="557"/>
      <c r="AR4" s="203">
        <v>3</v>
      </c>
      <c r="AS4" s="204" t="s">
        <v>102</v>
      </c>
    </row>
    <row r="5" spans="2:45" ht="15.75">
      <c r="B5" s="550"/>
      <c r="C5" s="555"/>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7"/>
      <c r="AR5" s="563" t="s">
        <v>38</v>
      </c>
      <c r="AS5" s="564"/>
    </row>
    <row r="6" spans="2:45" ht="15.75" thickBot="1">
      <c r="B6" s="551"/>
      <c r="C6" s="558"/>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60"/>
      <c r="AR6" s="565" t="s">
        <v>100</v>
      </c>
      <c r="AS6" s="566"/>
    </row>
    <row r="7" spans="2:45" ht="17.25">
      <c r="B7" s="205"/>
      <c r="C7" s="205"/>
      <c r="D7" s="206"/>
      <c r="E7" s="205"/>
      <c r="F7" s="205"/>
      <c r="G7" s="205"/>
      <c r="H7" s="205"/>
      <c r="I7" s="205"/>
      <c r="J7" s="207"/>
      <c r="AR7" s="479"/>
      <c r="AS7" s="480"/>
    </row>
    <row r="8" spans="2:45" ht="13.5">
      <c r="B8" s="208"/>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542"/>
      <c r="AR8" s="543"/>
      <c r="AS8" s="544"/>
    </row>
    <row r="9" spans="2:45" ht="15.75">
      <c r="B9" s="545" t="s">
        <v>35</v>
      </c>
      <c r="C9" s="547" t="s">
        <v>34</v>
      </c>
      <c r="D9" s="547" t="s">
        <v>63</v>
      </c>
      <c r="E9" s="547" t="s">
        <v>66</v>
      </c>
      <c r="F9" s="547" t="s">
        <v>67</v>
      </c>
      <c r="G9" s="547" t="s">
        <v>31</v>
      </c>
      <c r="H9" s="547" t="s">
        <v>25</v>
      </c>
      <c r="I9" s="547" t="s">
        <v>95</v>
      </c>
      <c r="J9" s="547"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5" t="s">
        <v>6</v>
      </c>
      <c r="AR9" s="506" t="s">
        <v>7</v>
      </c>
      <c r="AS9" s="506" t="s">
        <v>24</v>
      </c>
    </row>
    <row r="10" spans="2:45" ht="15.75">
      <c r="B10" s="545"/>
      <c r="C10" s="547"/>
      <c r="D10" s="547"/>
      <c r="E10" s="547"/>
      <c r="F10" s="547"/>
      <c r="G10" s="547"/>
      <c r="H10" s="547"/>
      <c r="I10" s="547"/>
      <c r="J10" s="547"/>
      <c r="K10" s="507" t="s">
        <v>26</v>
      </c>
      <c r="L10" s="507"/>
      <c r="M10" s="507"/>
      <c r="N10" s="507"/>
      <c r="O10" s="507"/>
      <c r="P10" s="507"/>
      <c r="Q10" s="507"/>
      <c r="R10" s="507"/>
      <c r="S10" s="507" t="s">
        <v>27</v>
      </c>
      <c r="T10" s="507"/>
      <c r="U10" s="507"/>
      <c r="V10" s="507"/>
      <c r="W10" s="507"/>
      <c r="X10" s="507"/>
      <c r="Y10" s="507"/>
      <c r="Z10" s="507"/>
      <c r="AA10" s="507" t="s">
        <v>28</v>
      </c>
      <c r="AB10" s="507"/>
      <c r="AC10" s="507"/>
      <c r="AD10" s="507"/>
      <c r="AE10" s="507"/>
      <c r="AF10" s="507"/>
      <c r="AG10" s="507"/>
      <c r="AH10" s="507"/>
      <c r="AI10" s="507" t="s">
        <v>29</v>
      </c>
      <c r="AJ10" s="507"/>
      <c r="AK10" s="507"/>
      <c r="AL10" s="507"/>
      <c r="AM10" s="507"/>
      <c r="AN10" s="507"/>
      <c r="AO10" s="507"/>
      <c r="AP10" s="507"/>
      <c r="AQ10" s="505"/>
      <c r="AR10" s="506"/>
      <c r="AS10" s="506"/>
    </row>
    <row r="11" spans="2:45" ht="15.75" customHeight="1">
      <c r="B11" s="545"/>
      <c r="C11" s="547"/>
      <c r="D11" s="547"/>
      <c r="E11" s="547"/>
      <c r="F11" s="547"/>
      <c r="G11" s="547"/>
      <c r="H11" s="547"/>
      <c r="I11" s="547"/>
      <c r="J11" s="547"/>
      <c r="K11" s="507" t="s">
        <v>8</v>
      </c>
      <c r="L11" s="507"/>
      <c r="M11" s="507" t="s">
        <v>9</v>
      </c>
      <c r="N11" s="507"/>
      <c r="O11" s="511" t="s">
        <v>10</v>
      </c>
      <c r="P11" s="512"/>
      <c r="Q11" s="509" t="s">
        <v>11</v>
      </c>
      <c r="R11" s="510"/>
      <c r="S11" s="507" t="s">
        <v>33</v>
      </c>
      <c r="T11" s="507"/>
      <c r="U11" s="507" t="s">
        <v>12</v>
      </c>
      <c r="V11" s="507"/>
      <c r="W11" s="507" t="s">
        <v>13</v>
      </c>
      <c r="X11" s="507"/>
      <c r="Y11" s="509" t="s">
        <v>11</v>
      </c>
      <c r="Z11" s="510"/>
      <c r="AA11" s="507" t="s">
        <v>14</v>
      </c>
      <c r="AB11" s="507"/>
      <c r="AC11" s="507" t="s">
        <v>15</v>
      </c>
      <c r="AD11" s="507"/>
      <c r="AE11" s="507" t="s">
        <v>16</v>
      </c>
      <c r="AF11" s="507"/>
      <c r="AG11" s="509" t="s">
        <v>11</v>
      </c>
      <c r="AH11" s="510"/>
      <c r="AI11" s="507" t="s">
        <v>17</v>
      </c>
      <c r="AJ11" s="507"/>
      <c r="AK11" s="507" t="s">
        <v>18</v>
      </c>
      <c r="AL11" s="507"/>
      <c r="AM11" s="507" t="s">
        <v>19</v>
      </c>
      <c r="AN11" s="507"/>
      <c r="AO11" s="509" t="s">
        <v>11</v>
      </c>
      <c r="AP11" s="510"/>
      <c r="AQ11" s="505"/>
      <c r="AR11" s="506"/>
      <c r="AS11" s="506"/>
    </row>
    <row r="12" spans="2:45" ht="13.5">
      <c r="B12" s="546"/>
      <c r="C12" s="548"/>
      <c r="D12" s="548"/>
      <c r="E12" s="548"/>
      <c r="F12" s="548"/>
      <c r="G12" s="548"/>
      <c r="H12" s="548"/>
      <c r="I12" s="548"/>
      <c r="J12" s="548"/>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505"/>
      <c r="AR12" s="506"/>
      <c r="AS12" s="506"/>
    </row>
    <row r="13" spans="2:45" ht="114">
      <c r="B13" s="535" t="s">
        <v>393</v>
      </c>
      <c r="C13" s="220" t="s">
        <v>501</v>
      </c>
      <c r="D13" s="221">
        <v>2</v>
      </c>
      <c r="E13" s="222" t="s">
        <v>758</v>
      </c>
      <c r="F13" s="223" t="s">
        <v>759</v>
      </c>
      <c r="G13" s="182" t="s">
        <v>207</v>
      </c>
      <c r="H13" s="183" t="s">
        <v>394</v>
      </c>
      <c r="I13" s="189" t="s">
        <v>760</v>
      </c>
      <c r="J13" s="184" t="s">
        <v>559</v>
      </c>
      <c r="K13" s="226">
        <v>0</v>
      </c>
      <c r="L13" s="226"/>
      <c r="M13" s="226">
        <v>0</v>
      </c>
      <c r="N13" s="226"/>
      <c r="O13" s="226">
        <v>0</v>
      </c>
      <c r="P13" s="226"/>
      <c r="Q13" s="228">
        <f t="shared" ref="Q13:R16" si="0">K13+M13+O13</f>
        <v>0</v>
      </c>
      <c r="R13" s="228">
        <f t="shared" si="0"/>
        <v>0</v>
      </c>
      <c r="S13" s="226">
        <v>0</v>
      </c>
      <c r="T13" s="150"/>
      <c r="U13" s="226">
        <v>0</v>
      </c>
      <c r="V13" s="150"/>
      <c r="W13" s="226">
        <v>1</v>
      </c>
      <c r="X13" s="150"/>
      <c r="Y13" s="228">
        <f>S13+U13+W13</f>
        <v>1</v>
      </c>
      <c r="Z13" s="228">
        <f>T13+V13+X13</f>
        <v>0</v>
      </c>
      <c r="AA13" s="226">
        <v>0</v>
      </c>
      <c r="AB13" s="211"/>
      <c r="AC13" s="226">
        <v>0</v>
      </c>
      <c r="AD13" s="211"/>
      <c r="AE13" s="226">
        <v>0</v>
      </c>
      <c r="AF13" s="211"/>
      <c r="AG13" s="228">
        <f t="shared" ref="AG13:AH15" si="1">AA13+AC13+AE13</f>
        <v>0</v>
      </c>
      <c r="AH13" s="228">
        <f t="shared" si="1"/>
        <v>0</v>
      </c>
      <c r="AI13" s="226">
        <v>0</v>
      </c>
      <c r="AJ13" s="211"/>
      <c r="AK13" s="226">
        <v>1</v>
      </c>
      <c r="AL13" s="211"/>
      <c r="AM13" s="226">
        <v>0</v>
      </c>
      <c r="AN13" s="211"/>
      <c r="AO13" s="228">
        <f t="shared" ref="AO13:AP16" si="2">AI13+AK13+AM13</f>
        <v>1</v>
      </c>
      <c r="AP13" s="228">
        <f t="shared" si="2"/>
        <v>0</v>
      </c>
      <c r="AQ13" s="228">
        <f t="shared" ref="AQ13:AR15" si="3">+Q13+Y13+AG13+AO13</f>
        <v>2</v>
      </c>
      <c r="AR13" s="228">
        <f t="shared" si="3"/>
        <v>0</v>
      </c>
      <c r="AS13" s="347">
        <f>IF(AND(AR13&gt;0,AQ13&gt;0),AR13/AQ13,0)</f>
        <v>0</v>
      </c>
    </row>
    <row r="14" spans="2:45" ht="114">
      <c r="B14" s="536"/>
      <c r="C14" s="212" t="s">
        <v>502</v>
      </c>
      <c r="D14" s="221">
        <v>2</v>
      </c>
      <c r="E14" s="224" t="s">
        <v>761</v>
      </c>
      <c r="F14" s="224" t="s">
        <v>762</v>
      </c>
      <c r="G14" s="182">
        <v>1</v>
      </c>
      <c r="H14" s="225" t="s">
        <v>395</v>
      </c>
      <c r="I14" s="189" t="s">
        <v>760</v>
      </c>
      <c r="J14" s="184" t="s">
        <v>559</v>
      </c>
      <c r="K14" s="226">
        <v>0</v>
      </c>
      <c r="L14" s="226"/>
      <c r="M14" s="226">
        <v>0</v>
      </c>
      <c r="N14" s="226"/>
      <c r="O14" s="226">
        <v>0</v>
      </c>
      <c r="P14" s="226"/>
      <c r="Q14" s="228">
        <f t="shared" si="0"/>
        <v>0</v>
      </c>
      <c r="R14" s="228">
        <f t="shared" si="0"/>
        <v>0</v>
      </c>
      <c r="S14" s="226">
        <v>0</v>
      </c>
      <c r="T14" s="211"/>
      <c r="U14" s="226">
        <v>0</v>
      </c>
      <c r="V14" s="211"/>
      <c r="W14" s="226">
        <v>0</v>
      </c>
      <c r="X14" s="211"/>
      <c r="Y14" s="228">
        <f>S14+U14+W14</f>
        <v>0</v>
      </c>
      <c r="Z14" s="228">
        <v>0</v>
      </c>
      <c r="AA14" s="226">
        <v>1</v>
      </c>
      <c r="AB14" s="211"/>
      <c r="AC14" s="231">
        <v>0</v>
      </c>
      <c r="AD14" s="211"/>
      <c r="AE14" s="226">
        <v>0</v>
      </c>
      <c r="AF14" s="211"/>
      <c r="AG14" s="232">
        <f t="shared" si="1"/>
        <v>1</v>
      </c>
      <c r="AH14" s="232">
        <f t="shared" si="1"/>
        <v>0</v>
      </c>
      <c r="AI14" s="226">
        <v>0</v>
      </c>
      <c r="AJ14" s="211"/>
      <c r="AK14" s="231">
        <v>1</v>
      </c>
      <c r="AL14" s="211"/>
      <c r="AM14" s="226">
        <v>0</v>
      </c>
      <c r="AN14" s="211"/>
      <c r="AO14" s="228">
        <f t="shared" si="2"/>
        <v>1</v>
      </c>
      <c r="AP14" s="228">
        <f t="shared" si="2"/>
        <v>0</v>
      </c>
      <c r="AQ14" s="228">
        <f t="shared" si="3"/>
        <v>2</v>
      </c>
      <c r="AR14" s="228">
        <f t="shared" si="3"/>
        <v>0</v>
      </c>
      <c r="AS14" s="347">
        <f>IF(AND(AR14&gt;0,AQ14&gt;0),AR14/AQ14,0)</f>
        <v>0</v>
      </c>
    </row>
    <row r="15" spans="2:45" ht="256.5">
      <c r="B15" s="537"/>
      <c r="C15" s="213" t="s">
        <v>540</v>
      </c>
      <c r="D15" s="222" t="s">
        <v>396</v>
      </c>
      <c r="E15" s="214" t="s">
        <v>541</v>
      </c>
      <c r="F15" s="214" t="s">
        <v>542</v>
      </c>
      <c r="G15" s="182" t="s">
        <v>207</v>
      </c>
      <c r="H15" s="183" t="s">
        <v>543</v>
      </c>
      <c r="I15" s="189" t="s">
        <v>544</v>
      </c>
      <c r="J15" s="184" t="s">
        <v>559</v>
      </c>
      <c r="K15" s="238">
        <v>0</v>
      </c>
      <c r="L15" s="238"/>
      <c r="M15" s="238">
        <v>0</v>
      </c>
      <c r="N15" s="238"/>
      <c r="O15" s="238">
        <v>0</v>
      </c>
      <c r="P15" s="238"/>
      <c r="Q15" s="239">
        <f t="shared" si="0"/>
        <v>0</v>
      </c>
      <c r="R15" s="239">
        <f t="shared" si="0"/>
        <v>0</v>
      </c>
      <c r="S15" s="238">
        <v>0</v>
      </c>
      <c r="T15" s="351"/>
      <c r="U15" s="238">
        <v>0</v>
      </c>
      <c r="V15" s="351"/>
      <c r="W15" s="413">
        <v>0.3</v>
      </c>
      <c r="X15" s="351"/>
      <c r="Y15" s="350">
        <f>S15+U15+W15</f>
        <v>0.3</v>
      </c>
      <c r="Z15" s="239">
        <f>T15+V15+X15</f>
        <v>0</v>
      </c>
      <c r="AA15" s="413">
        <v>0</v>
      </c>
      <c r="AB15" s="351"/>
      <c r="AC15" s="413">
        <v>0</v>
      </c>
      <c r="AD15" s="351"/>
      <c r="AE15" s="420">
        <v>0.35</v>
      </c>
      <c r="AF15" s="421"/>
      <c r="AG15" s="239">
        <f t="shared" si="1"/>
        <v>0.35</v>
      </c>
      <c r="AH15" s="239">
        <f t="shared" si="1"/>
        <v>0</v>
      </c>
      <c r="AI15" s="413">
        <v>0</v>
      </c>
      <c r="AJ15" s="351"/>
      <c r="AK15" s="413">
        <v>0.35</v>
      </c>
      <c r="AL15" s="351"/>
      <c r="AM15" s="413">
        <v>0</v>
      </c>
      <c r="AN15" s="351"/>
      <c r="AO15" s="422">
        <f t="shared" si="2"/>
        <v>0.35</v>
      </c>
      <c r="AP15" s="422">
        <f t="shared" si="2"/>
        <v>0</v>
      </c>
      <c r="AQ15" s="349">
        <f t="shared" si="3"/>
        <v>0.99999999999999989</v>
      </c>
      <c r="AR15" s="349">
        <f t="shared" si="3"/>
        <v>0</v>
      </c>
      <c r="AS15" s="347">
        <f>IF(AND(AR15&gt;0,AQ15&gt;0),AR15/AQ15,0)</f>
        <v>0</v>
      </c>
    </row>
    <row r="16" spans="2:45" ht="23.25" hidden="1">
      <c r="B16" s="215"/>
      <c r="C16" s="215"/>
      <c r="D16" s="210"/>
      <c r="E16" s="216"/>
      <c r="F16" s="161"/>
      <c r="G16" s="162"/>
      <c r="H16" s="163"/>
      <c r="I16" s="164"/>
      <c r="J16" s="165"/>
      <c r="K16" s="134">
        <v>0</v>
      </c>
      <c r="L16" s="134">
        <v>0</v>
      </c>
      <c r="M16" s="134">
        <v>0</v>
      </c>
      <c r="N16" s="134">
        <v>0</v>
      </c>
      <c r="O16" s="134">
        <v>0</v>
      </c>
      <c r="P16" s="134">
        <v>0</v>
      </c>
      <c r="Q16" s="139">
        <f t="shared" si="0"/>
        <v>0</v>
      </c>
      <c r="R16" s="139">
        <f t="shared" si="0"/>
        <v>0</v>
      </c>
      <c r="S16" s="134">
        <v>0</v>
      </c>
      <c r="T16" s="134">
        <v>0</v>
      </c>
      <c r="U16" s="134">
        <v>0</v>
      </c>
      <c r="V16" s="134">
        <v>0</v>
      </c>
      <c r="W16" s="134">
        <v>0</v>
      </c>
      <c r="X16" s="134">
        <v>0</v>
      </c>
      <c r="Y16" s="139">
        <f>S16+U16+W16</f>
        <v>0</v>
      </c>
      <c r="Z16" s="139">
        <f>T16+V16+X16</f>
        <v>0</v>
      </c>
      <c r="AA16" s="134">
        <v>0</v>
      </c>
      <c r="AB16" s="134">
        <v>0</v>
      </c>
      <c r="AC16" s="134">
        <v>0</v>
      </c>
      <c r="AD16" s="134">
        <v>0</v>
      </c>
      <c r="AE16" s="136">
        <v>0</v>
      </c>
      <c r="AF16" s="136">
        <v>0</v>
      </c>
      <c r="AG16" s="139">
        <f>AA16+AC16+AE16</f>
        <v>0</v>
      </c>
      <c r="AH16" s="139">
        <f>AB16+AD16+AF16</f>
        <v>0</v>
      </c>
      <c r="AI16" s="134">
        <v>0</v>
      </c>
      <c r="AJ16" s="134">
        <v>0</v>
      </c>
      <c r="AK16" s="134">
        <v>0</v>
      </c>
      <c r="AL16" s="134">
        <v>0</v>
      </c>
      <c r="AM16" s="134">
        <v>0</v>
      </c>
      <c r="AN16" s="134">
        <v>0</v>
      </c>
      <c r="AO16" s="139">
        <f t="shared" si="2"/>
        <v>0</v>
      </c>
      <c r="AP16" s="139">
        <f t="shared" si="2"/>
        <v>0</v>
      </c>
      <c r="AQ16" s="217">
        <f>Q16+Y16+AG16+AO16</f>
        <v>0</v>
      </c>
      <c r="AR16" s="141">
        <f>R16+Z16+AH16+AP16</f>
        <v>0</v>
      </c>
      <c r="AS16" s="138">
        <f>IF(AND(AR16&gt;0,AQ16&gt;0),AR16/AQ16,0)</f>
        <v>0</v>
      </c>
    </row>
    <row r="17" spans="2:45" ht="23.25">
      <c r="B17" s="515"/>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7"/>
      <c r="AS17" s="426">
        <f>AVERAGE(AS13:AS16)</f>
        <v>0</v>
      </c>
    </row>
    <row r="18" spans="2:45" ht="17.25">
      <c r="B18" s="6"/>
      <c r="C18" s="6"/>
      <c r="D18" s="12"/>
      <c r="E18" s="6"/>
      <c r="F18" s="6"/>
      <c r="G18" s="6"/>
      <c r="H18" s="6"/>
      <c r="I18" s="6"/>
      <c r="J18" s="7"/>
    </row>
    <row r="19" spans="2:45" ht="15.75">
      <c r="B19" s="151" t="s">
        <v>4</v>
      </c>
      <c r="C19" s="538"/>
      <c r="D19" s="539"/>
      <c r="E19" s="539"/>
      <c r="F19" s="539"/>
      <c r="G19" s="539"/>
      <c r="H19" s="539"/>
      <c r="I19" s="539"/>
      <c r="J19" s="540"/>
    </row>
    <row r="20" spans="2:45" ht="17.25">
      <c r="B20" s="6"/>
      <c r="C20" s="541"/>
      <c r="D20" s="541"/>
      <c r="E20" s="541"/>
      <c r="F20" s="541"/>
      <c r="G20" s="541"/>
      <c r="H20" s="541"/>
      <c r="I20" s="541"/>
      <c r="J20" s="541"/>
    </row>
    <row r="21" spans="2:45" ht="43.5" customHeight="1">
      <c r="B21" s="152" t="s">
        <v>32</v>
      </c>
      <c r="C21" s="530" t="s">
        <v>546</v>
      </c>
      <c r="D21" s="531"/>
      <c r="E21" s="6"/>
      <c r="F21" s="6"/>
      <c r="G21" s="153" t="s">
        <v>22</v>
      </c>
      <c r="H21" s="532" t="s">
        <v>545</v>
      </c>
      <c r="I21" s="533"/>
      <c r="J21" s="533"/>
    </row>
    <row r="22" spans="2:45" ht="17.25">
      <c r="B22" s="6"/>
      <c r="C22" s="6"/>
      <c r="D22" s="12"/>
      <c r="E22" s="6"/>
      <c r="F22" s="6"/>
      <c r="G22" s="6"/>
      <c r="H22" s="6"/>
      <c r="I22" s="6"/>
      <c r="J22" s="7"/>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534"/>
      <c r="F25" s="534"/>
      <c r="G25" s="534"/>
      <c r="H25" s="534"/>
      <c r="I25" s="154"/>
      <c r="J25" s="6"/>
    </row>
    <row r="26" spans="2:45" ht="17.25">
      <c r="B26" s="6"/>
      <c r="C26" s="6"/>
      <c r="D26" s="12"/>
      <c r="E26" s="6"/>
      <c r="F26" s="6"/>
      <c r="G26" s="7"/>
      <c r="H26" s="6"/>
      <c r="I26" s="6"/>
      <c r="J26" s="6"/>
    </row>
    <row r="27" spans="2:45" ht="17.25">
      <c r="B27" s="6"/>
      <c r="C27" s="6"/>
      <c r="D27" s="12"/>
      <c r="E27" s="534"/>
      <c r="F27" s="534"/>
      <c r="G27" s="534"/>
      <c r="H27" s="534"/>
      <c r="I27" s="154"/>
      <c r="J27" s="6"/>
    </row>
    <row r="28" spans="2:45" ht="17.25">
      <c r="B28" s="6"/>
      <c r="C28" s="6"/>
      <c r="D28" s="12"/>
      <c r="E28" s="6"/>
      <c r="F28" s="6"/>
      <c r="G28" s="7"/>
      <c r="H28" s="6"/>
      <c r="I28" s="6"/>
      <c r="J28" s="6"/>
    </row>
    <row r="29" spans="2:45" ht="17.25">
      <c r="B29" s="6"/>
      <c r="C29" s="6"/>
      <c r="D29" s="12"/>
      <c r="E29" s="534"/>
      <c r="F29" s="534"/>
      <c r="G29" s="534"/>
      <c r="H29" s="534"/>
      <c r="I29" s="154"/>
      <c r="J29" s="6"/>
    </row>
  </sheetData>
  <sheetProtection algorithmName="SHA-512" hashValue="wfGZDxbyjeel0mpeftDhYFsyLZ0bwzlTtbnMb3ss0beGh8Wj1CRgtCM/aDEzghTuzU40OCONQPQjG02qFBOp7g==" saltValue="yR6aQH59Q+oIPOrvl0wQAg=="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0:J20"/>
    <mergeCell ref="AA11:AB11"/>
    <mergeCell ref="AC11:AD11"/>
    <mergeCell ref="AE11:AF11"/>
    <mergeCell ref="AG11:AH11"/>
    <mergeCell ref="O11:P11"/>
    <mergeCell ref="Q11:R11"/>
    <mergeCell ref="S11:T11"/>
    <mergeCell ref="U11:V11"/>
    <mergeCell ref="W11:X11"/>
    <mergeCell ref="Y11:Z11"/>
    <mergeCell ref="AM11:AN11"/>
    <mergeCell ref="AO11:AP11"/>
    <mergeCell ref="B13:B15"/>
    <mergeCell ref="B17:AR17"/>
    <mergeCell ref="C19:J19"/>
    <mergeCell ref="AI11:AJ11"/>
    <mergeCell ref="AK11:AL11"/>
    <mergeCell ref="C21:D21"/>
    <mergeCell ref="H21:J21"/>
    <mergeCell ref="E25:H25"/>
    <mergeCell ref="E27:H27"/>
    <mergeCell ref="E29:H29"/>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S31"/>
  <sheetViews>
    <sheetView showGridLines="0" zoomScale="55" zoomScaleNormal="55" workbookViewId="0">
      <selection activeCell="I17" sqref="I17"/>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4.5703125" style="13" customWidth="1"/>
    <col min="5" max="5" width="24.85546875" style="8" customWidth="1"/>
    <col min="6" max="6" width="24.285156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8.7109375" style="4" customWidth="1"/>
    <col min="44" max="44" width="21.28515625" style="4" customWidth="1"/>
    <col min="45" max="45" width="18.5703125"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145" t="s">
        <v>36</v>
      </c>
      <c r="AS3" s="146" t="s">
        <v>37</v>
      </c>
    </row>
    <row r="4" spans="2:45">
      <c r="B4" s="568"/>
      <c r="C4" s="573"/>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573"/>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581" t="s">
        <v>38</v>
      </c>
      <c r="AS5" s="582"/>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479"/>
      <c r="AS7" s="480"/>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502" t="s">
        <v>35</v>
      </c>
      <c r="C9" s="502" t="s">
        <v>34</v>
      </c>
      <c r="D9" s="502" t="s">
        <v>63</v>
      </c>
      <c r="E9" s="502" t="s">
        <v>66</v>
      </c>
      <c r="F9" s="502" t="s">
        <v>67</v>
      </c>
      <c r="G9" s="502" t="s">
        <v>31</v>
      </c>
      <c r="H9" s="502" t="s">
        <v>25</v>
      </c>
      <c r="I9" s="502" t="s">
        <v>95</v>
      </c>
      <c r="J9" s="502"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5" t="s">
        <v>6</v>
      </c>
      <c r="AR9" s="506" t="s">
        <v>7</v>
      </c>
      <c r="AS9" s="506" t="s">
        <v>24</v>
      </c>
    </row>
    <row r="10" spans="2:45" ht="15.75">
      <c r="B10" s="502"/>
      <c r="C10" s="502"/>
      <c r="D10" s="502"/>
      <c r="E10" s="502"/>
      <c r="F10" s="502"/>
      <c r="G10" s="502"/>
      <c r="H10" s="502"/>
      <c r="I10" s="502"/>
      <c r="J10" s="502"/>
      <c r="K10" s="507" t="s">
        <v>26</v>
      </c>
      <c r="L10" s="507"/>
      <c r="M10" s="507"/>
      <c r="N10" s="507"/>
      <c r="O10" s="507"/>
      <c r="P10" s="507"/>
      <c r="Q10" s="507"/>
      <c r="R10" s="507"/>
      <c r="S10" s="507" t="s">
        <v>27</v>
      </c>
      <c r="T10" s="507"/>
      <c r="U10" s="507"/>
      <c r="V10" s="507"/>
      <c r="W10" s="507"/>
      <c r="X10" s="507"/>
      <c r="Y10" s="507"/>
      <c r="Z10" s="507"/>
      <c r="AA10" s="507" t="s">
        <v>28</v>
      </c>
      <c r="AB10" s="507"/>
      <c r="AC10" s="507"/>
      <c r="AD10" s="507"/>
      <c r="AE10" s="507"/>
      <c r="AF10" s="507"/>
      <c r="AG10" s="507"/>
      <c r="AH10" s="507"/>
      <c r="AI10" s="507" t="s">
        <v>29</v>
      </c>
      <c r="AJ10" s="507"/>
      <c r="AK10" s="507"/>
      <c r="AL10" s="507"/>
      <c r="AM10" s="507"/>
      <c r="AN10" s="507"/>
      <c r="AO10" s="507"/>
      <c r="AP10" s="507"/>
      <c r="AQ10" s="505"/>
      <c r="AR10" s="506"/>
      <c r="AS10" s="506"/>
    </row>
    <row r="11" spans="2:45" ht="15.75" customHeight="1">
      <c r="B11" s="502"/>
      <c r="C11" s="502"/>
      <c r="D11" s="502"/>
      <c r="E11" s="502"/>
      <c r="F11" s="502"/>
      <c r="G11" s="502"/>
      <c r="H11" s="502"/>
      <c r="I11" s="502"/>
      <c r="J11" s="502"/>
      <c r="K11" s="507" t="s">
        <v>8</v>
      </c>
      <c r="L11" s="507"/>
      <c r="M11" s="507" t="s">
        <v>9</v>
      </c>
      <c r="N11" s="507"/>
      <c r="O11" s="511" t="s">
        <v>10</v>
      </c>
      <c r="P11" s="512"/>
      <c r="Q11" s="509" t="s">
        <v>11</v>
      </c>
      <c r="R11" s="510"/>
      <c r="S11" s="507" t="s">
        <v>33</v>
      </c>
      <c r="T11" s="507"/>
      <c r="U11" s="507" t="s">
        <v>12</v>
      </c>
      <c r="V11" s="507"/>
      <c r="W11" s="507" t="s">
        <v>13</v>
      </c>
      <c r="X11" s="507"/>
      <c r="Y11" s="509" t="s">
        <v>11</v>
      </c>
      <c r="Z11" s="510"/>
      <c r="AA11" s="507" t="s">
        <v>14</v>
      </c>
      <c r="AB11" s="507"/>
      <c r="AC11" s="507" t="s">
        <v>15</v>
      </c>
      <c r="AD11" s="507"/>
      <c r="AE11" s="507" t="s">
        <v>16</v>
      </c>
      <c r="AF11" s="507"/>
      <c r="AG11" s="509" t="s">
        <v>11</v>
      </c>
      <c r="AH11" s="510"/>
      <c r="AI11" s="507" t="s">
        <v>17</v>
      </c>
      <c r="AJ11" s="507"/>
      <c r="AK11" s="507" t="s">
        <v>18</v>
      </c>
      <c r="AL11" s="507"/>
      <c r="AM11" s="507" t="s">
        <v>19</v>
      </c>
      <c r="AN11" s="507"/>
      <c r="AO11" s="509" t="s">
        <v>11</v>
      </c>
      <c r="AP11" s="510"/>
      <c r="AQ11" s="505"/>
      <c r="AR11" s="506"/>
      <c r="AS11" s="506"/>
    </row>
    <row r="12" spans="2:45" ht="13.5">
      <c r="B12" s="503"/>
      <c r="C12" s="503"/>
      <c r="D12" s="503"/>
      <c r="E12" s="503"/>
      <c r="F12" s="503"/>
      <c r="G12" s="503"/>
      <c r="H12" s="503"/>
      <c r="I12" s="503"/>
      <c r="J12" s="503"/>
      <c r="K12" s="129" t="s">
        <v>20</v>
      </c>
      <c r="L12" s="130" t="s">
        <v>21</v>
      </c>
      <c r="M12" s="129" t="s">
        <v>20</v>
      </c>
      <c r="N12" s="130" t="s">
        <v>21</v>
      </c>
      <c r="O12" s="129" t="s">
        <v>20</v>
      </c>
      <c r="P12" s="130" t="s">
        <v>21</v>
      </c>
      <c r="Q12" s="131" t="s">
        <v>20</v>
      </c>
      <c r="R12" s="132" t="s">
        <v>21</v>
      </c>
      <c r="S12" s="129" t="s">
        <v>20</v>
      </c>
      <c r="T12" s="130" t="s">
        <v>21</v>
      </c>
      <c r="U12" s="129" t="s">
        <v>20</v>
      </c>
      <c r="V12" s="130" t="s">
        <v>21</v>
      </c>
      <c r="W12" s="129" t="s">
        <v>20</v>
      </c>
      <c r="X12" s="130" t="s">
        <v>21</v>
      </c>
      <c r="Y12" s="131" t="s">
        <v>20</v>
      </c>
      <c r="Z12" s="132" t="s">
        <v>21</v>
      </c>
      <c r="AA12" s="129" t="s">
        <v>20</v>
      </c>
      <c r="AB12" s="130" t="s">
        <v>21</v>
      </c>
      <c r="AC12" s="129" t="s">
        <v>20</v>
      </c>
      <c r="AD12" s="130" t="s">
        <v>21</v>
      </c>
      <c r="AE12" s="129" t="s">
        <v>20</v>
      </c>
      <c r="AF12" s="130" t="s">
        <v>21</v>
      </c>
      <c r="AG12" s="131" t="s">
        <v>20</v>
      </c>
      <c r="AH12" s="132" t="s">
        <v>21</v>
      </c>
      <c r="AI12" s="129" t="s">
        <v>20</v>
      </c>
      <c r="AJ12" s="130" t="s">
        <v>21</v>
      </c>
      <c r="AK12" s="129" t="s">
        <v>20</v>
      </c>
      <c r="AL12" s="130" t="s">
        <v>21</v>
      </c>
      <c r="AM12" s="129" t="s">
        <v>20</v>
      </c>
      <c r="AN12" s="130" t="s">
        <v>21</v>
      </c>
      <c r="AO12" s="131" t="s">
        <v>20</v>
      </c>
      <c r="AP12" s="132" t="s">
        <v>21</v>
      </c>
      <c r="AQ12" s="505"/>
      <c r="AR12" s="506"/>
      <c r="AS12" s="506"/>
    </row>
    <row r="13" spans="2:45" ht="299.25" customHeight="1">
      <c r="B13" s="588" t="s">
        <v>360</v>
      </c>
      <c r="C13" s="341" t="s">
        <v>420</v>
      </c>
      <c r="D13" s="234">
        <v>0.4</v>
      </c>
      <c r="E13" s="235" t="s">
        <v>577</v>
      </c>
      <c r="F13" s="235" t="s">
        <v>361</v>
      </c>
      <c r="G13" s="236">
        <v>0.6</v>
      </c>
      <c r="H13" s="235" t="s">
        <v>362</v>
      </c>
      <c r="I13" s="235" t="s">
        <v>363</v>
      </c>
      <c r="J13" s="184" t="s">
        <v>556</v>
      </c>
      <c r="K13" s="238">
        <v>0</v>
      </c>
      <c r="L13" s="238"/>
      <c r="M13" s="238">
        <v>0</v>
      </c>
      <c r="N13" s="238"/>
      <c r="O13" s="238">
        <v>0.05</v>
      </c>
      <c r="P13" s="238"/>
      <c r="Q13" s="239">
        <f>K13+M13+O13</f>
        <v>0.05</v>
      </c>
      <c r="R13" s="239">
        <f>L13+N13+P13</f>
        <v>0</v>
      </c>
      <c r="S13" s="238">
        <v>0.05</v>
      </c>
      <c r="T13" s="346"/>
      <c r="U13" s="238">
        <v>0</v>
      </c>
      <c r="V13" s="346"/>
      <c r="W13" s="238">
        <v>0.05</v>
      </c>
      <c r="X13" s="346"/>
      <c r="Y13" s="239">
        <f>S13+U13+W13</f>
        <v>0.1</v>
      </c>
      <c r="Z13" s="239">
        <f>T13+V13+X13</f>
        <v>0</v>
      </c>
      <c r="AA13" s="238">
        <v>0.05</v>
      </c>
      <c r="AB13" s="346"/>
      <c r="AC13" s="238">
        <v>0.05</v>
      </c>
      <c r="AD13" s="346"/>
      <c r="AE13" s="368">
        <v>0.05</v>
      </c>
      <c r="AF13" s="346"/>
      <c r="AG13" s="239">
        <f>AA13+AC13+AE13</f>
        <v>0.15000000000000002</v>
      </c>
      <c r="AH13" s="239">
        <f>AB13+AD13+AF13</f>
        <v>0</v>
      </c>
      <c r="AI13" s="238">
        <v>0.05</v>
      </c>
      <c r="AJ13" s="346"/>
      <c r="AK13" s="238">
        <v>0.05</v>
      </c>
      <c r="AL13" s="346"/>
      <c r="AM13" s="238">
        <v>0</v>
      </c>
      <c r="AN13" s="346"/>
      <c r="AO13" s="239">
        <f>AI13+AK13+AM13</f>
        <v>0.1</v>
      </c>
      <c r="AP13" s="239">
        <f>AJ13+AL13+AN13</f>
        <v>0</v>
      </c>
      <c r="AQ13" s="239">
        <f>Q13+Y13+AG13+AO13</f>
        <v>0.4</v>
      </c>
      <c r="AR13" s="230">
        <f>R13+Z13+AH13+AP13</f>
        <v>0</v>
      </c>
      <c r="AS13" s="347">
        <f t="shared" ref="AS13:AS18" si="0">IF(AND(AR13&gt;0,AQ13&gt;0),AR13/AQ13,0)</f>
        <v>0</v>
      </c>
    </row>
    <row r="14" spans="2:45" ht="120">
      <c r="B14" s="589"/>
      <c r="C14" s="341" t="s">
        <v>421</v>
      </c>
      <c r="D14" s="234">
        <v>0.6</v>
      </c>
      <c r="E14" s="235" t="s">
        <v>578</v>
      </c>
      <c r="F14" s="235" t="s">
        <v>364</v>
      </c>
      <c r="G14" s="236" t="s">
        <v>207</v>
      </c>
      <c r="H14" s="235" t="s">
        <v>365</v>
      </c>
      <c r="I14" s="235" t="s">
        <v>366</v>
      </c>
      <c r="J14" s="184" t="s">
        <v>560</v>
      </c>
      <c r="K14" s="238">
        <v>0</v>
      </c>
      <c r="L14" s="238"/>
      <c r="M14" s="238">
        <v>0</v>
      </c>
      <c r="N14" s="238"/>
      <c r="O14" s="238">
        <v>0.05</v>
      </c>
      <c r="P14" s="238"/>
      <c r="Q14" s="239">
        <f t="shared" ref="Q14:R16" si="1">K14+M14+O14</f>
        <v>0.05</v>
      </c>
      <c r="R14" s="239">
        <f t="shared" si="1"/>
        <v>0</v>
      </c>
      <c r="S14" s="238">
        <v>0.05</v>
      </c>
      <c r="T14" s="346"/>
      <c r="U14" s="238">
        <v>0.05</v>
      </c>
      <c r="V14" s="346"/>
      <c r="W14" s="238">
        <v>0.05</v>
      </c>
      <c r="X14" s="346"/>
      <c r="Y14" s="239">
        <f t="shared" ref="Y14:Z16" si="2">S14+U14+W14</f>
        <v>0.15000000000000002</v>
      </c>
      <c r="Z14" s="239">
        <f t="shared" si="2"/>
        <v>0</v>
      </c>
      <c r="AA14" s="238">
        <v>0.05</v>
      </c>
      <c r="AB14" s="346"/>
      <c r="AC14" s="238">
        <v>0.1</v>
      </c>
      <c r="AD14" s="346"/>
      <c r="AE14" s="368">
        <v>0.1</v>
      </c>
      <c r="AF14" s="346"/>
      <c r="AG14" s="239">
        <f t="shared" ref="AG14:AH16" si="3">AA14+AC14+AE14</f>
        <v>0.25</v>
      </c>
      <c r="AH14" s="239">
        <f t="shared" si="3"/>
        <v>0</v>
      </c>
      <c r="AI14" s="238">
        <v>0.05</v>
      </c>
      <c r="AJ14" s="346"/>
      <c r="AK14" s="238">
        <v>0.05</v>
      </c>
      <c r="AL14" s="346"/>
      <c r="AM14" s="238">
        <v>0.05</v>
      </c>
      <c r="AN14" s="346"/>
      <c r="AO14" s="239">
        <f t="shared" ref="AO14:AP16" si="4">AI14+AK14+AM14</f>
        <v>0.15000000000000002</v>
      </c>
      <c r="AP14" s="239">
        <f t="shared" si="4"/>
        <v>0</v>
      </c>
      <c r="AQ14" s="239">
        <f t="shared" ref="AQ14:AR16" si="5">Q14+Y14+AG14+AO14</f>
        <v>0.60000000000000009</v>
      </c>
      <c r="AR14" s="239">
        <f t="shared" si="5"/>
        <v>0</v>
      </c>
      <c r="AS14" s="347">
        <f t="shared" si="0"/>
        <v>0</v>
      </c>
    </row>
    <row r="15" spans="2:45" ht="155.25" customHeight="1">
      <c r="B15" s="589"/>
      <c r="C15" s="233" t="s">
        <v>422</v>
      </c>
      <c r="D15" s="234">
        <v>0.2</v>
      </c>
      <c r="E15" s="235" t="s">
        <v>579</v>
      </c>
      <c r="F15" s="235" t="s">
        <v>367</v>
      </c>
      <c r="G15" s="236">
        <v>0.8</v>
      </c>
      <c r="H15" s="235" t="s">
        <v>368</v>
      </c>
      <c r="I15" s="235" t="s">
        <v>369</v>
      </c>
      <c r="J15" s="184" t="s">
        <v>560</v>
      </c>
      <c r="K15" s="238">
        <v>0</v>
      </c>
      <c r="L15" s="238"/>
      <c r="M15" s="238">
        <v>0</v>
      </c>
      <c r="N15" s="238"/>
      <c r="O15" s="238">
        <v>2.5000000000000001E-2</v>
      </c>
      <c r="P15" s="238"/>
      <c r="Q15" s="239">
        <f t="shared" si="1"/>
        <v>2.5000000000000001E-2</v>
      </c>
      <c r="R15" s="239">
        <f t="shared" si="1"/>
        <v>0</v>
      </c>
      <c r="S15" s="238">
        <v>0</v>
      </c>
      <c r="T15" s="346"/>
      <c r="U15" s="238">
        <v>2.5000000000000001E-2</v>
      </c>
      <c r="V15" s="346"/>
      <c r="W15" s="238">
        <v>0.05</v>
      </c>
      <c r="X15" s="346"/>
      <c r="Y15" s="239">
        <f t="shared" si="2"/>
        <v>7.5000000000000011E-2</v>
      </c>
      <c r="Z15" s="239">
        <f t="shared" si="2"/>
        <v>0</v>
      </c>
      <c r="AA15" s="238">
        <v>0.05</v>
      </c>
      <c r="AB15" s="346"/>
      <c r="AC15" s="238">
        <v>0</v>
      </c>
      <c r="AD15" s="346"/>
      <c r="AE15" s="368">
        <v>0.05</v>
      </c>
      <c r="AF15" s="346"/>
      <c r="AG15" s="239">
        <f t="shared" si="3"/>
        <v>0.1</v>
      </c>
      <c r="AH15" s="239">
        <f t="shared" si="3"/>
        <v>0</v>
      </c>
      <c r="AI15" s="238">
        <v>0</v>
      </c>
      <c r="AJ15" s="346"/>
      <c r="AK15" s="238">
        <v>0</v>
      </c>
      <c r="AL15" s="346"/>
      <c r="AM15" s="238">
        <v>0</v>
      </c>
      <c r="AN15" s="346"/>
      <c r="AO15" s="239">
        <f t="shared" si="4"/>
        <v>0</v>
      </c>
      <c r="AP15" s="239">
        <f t="shared" si="4"/>
        <v>0</v>
      </c>
      <c r="AQ15" s="239">
        <f t="shared" si="5"/>
        <v>0.2</v>
      </c>
      <c r="AR15" s="239">
        <f t="shared" si="5"/>
        <v>0</v>
      </c>
      <c r="AS15" s="347">
        <f t="shared" si="0"/>
        <v>0</v>
      </c>
    </row>
    <row r="16" spans="2:45" ht="105">
      <c r="B16" s="589"/>
      <c r="C16" s="233" t="s">
        <v>423</v>
      </c>
      <c r="D16" s="234">
        <v>0.4</v>
      </c>
      <c r="E16" s="235" t="s">
        <v>580</v>
      </c>
      <c r="F16" s="235" t="s">
        <v>370</v>
      </c>
      <c r="G16" s="236">
        <v>0.6</v>
      </c>
      <c r="H16" s="235" t="s">
        <v>371</v>
      </c>
      <c r="I16" s="235" t="s">
        <v>372</v>
      </c>
      <c r="J16" s="184" t="s">
        <v>560</v>
      </c>
      <c r="K16" s="238">
        <v>0</v>
      </c>
      <c r="L16" s="238"/>
      <c r="M16" s="238">
        <v>0</v>
      </c>
      <c r="N16" s="238"/>
      <c r="O16" s="238">
        <v>0.05</v>
      </c>
      <c r="P16" s="238"/>
      <c r="Q16" s="239">
        <f t="shared" si="1"/>
        <v>0.05</v>
      </c>
      <c r="R16" s="239">
        <f t="shared" si="1"/>
        <v>0</v>
      </c>
      <c r="S16" s="238">
        <v>0.05</v>
      </c>
      <c r="T16" s="346"/>
      <c r="U16" s="238">
        <v>0.05</v>
      </c>
      <c r="V16" s="346"/>
      <c r="W16" s="238">
        <v>0.05</v>
      </c>
      <c r="X16" s="346"/>
      <c r="Y16" s="239">
        <f t="shared" si="2"/>
        <v>0.15000000000000002</v>
      </c>
      <c r="Z16" s="239">
        <f t="shared" si="2"/>
        <v>0</v>
      </c>
      <c r="AA16" s="238">
        <v>0.05</v>
      </c>
      <c r="AB16" s="346"/>
      <c r="AC16" s="238">
        <v>0.05</v>
      </c>
      <c r="AD16" s="346"/>
      <c r="AE16" s="368">
        <v>0.05</v>
      </c>
      <c r="AF16" s="346"/>
      <c r="AG16" s="239">
        <f t="shared" si="3"/>
        <v>0.15000000000000002</v>
      </c>
      <c r="AH16" s="239">
        <f t="shared" si="3"/>
        <v>0</v>
      </c>
      <c r="AI16" s="238">
        <v>0.05</v>
      </c>
      <c r="AJ16" s="346"/>
      <c r="AK16" s="238">
        <v>0</v>
      </c>
      <c r="AL16" s="346"/>
      <c r="AM16" s="238">
        <v>0</v>
      </c>
      <c r="AN16" s="346"/>
      <c r="AO16" s="239">
        <f t="shared" si="4"/>
        <v>0.05</v>
      </c>
      <c r="AP16" s="239">
        <f t="shared" si="4"/>
        <v>0</v>
      </c>
      <c r="AQ16" s="239">
        <f t="shared" si="5"/>
        <v>0.4</v>
      </c>
      <c r="AR16" s="239">
        <f t="shared" si="5"/>
        <v>0</v>
      </c>
      <c r="AS16" s="347">
        <f t="shared" si="0"/>
        <v>0</v>
      </c>
    </row>
    <row r="17" spans="2:45" ht="138" customHeight="1">
      <c r="B17" s="589"/>
      <c r="C17" s="233" t="s">
        <v>424</v>
      </c>
      <c r="D17" s="464">
        <v>0.91249999999999998</v>
      </c>
      <c r="E17" s="235" t="s">
        <v>373</v>
      </c>
      <c r="F17" s="235" t="s">
        <v>374</v>
      </c>
      <c r="G17" s="237">
        <v>0.9</v>
      </c>
      <c r="H17" s="235" t="s">
        <v>375</v>
      </c>
      <c r="I17" s="235" t="s">
        <v>376</v>
      </c>
      <c r="J17" s="184" t="s">
        <v>560</v>
      </c>
      <c r="K17" s="413">
        <v>0.95</v>
      </c>
      <c r="L17" s="413"/>
      <c r="M17" s="413">
        <v>0.95</v>
      </c>
      <c r="N17" s="413"/>
      <c r="O17" s="413">
        <v>0.95</v>
      </c>
      <c r="P17" s="413"/>
      <c r="Q17" s="350">
        <f>(K17+M17+O17)/3</f>
        <v>0.94999999999999984</v>
      </c>
      <c r="R17" s="350">
        <f>IFERROR(IF(OR(AQ17="",AQ17=0),0,ROUNDDOWN(AVERAGE(L17,N17,P17),3)),0)</f>
        <v>0</v>
      </c>
      <c r="S17" s="413">
        <v>0.9</v>
      </c>
      <c r="T17" s="351"/>
      <c r="U17" s="413">
        <v>0.9</v>
      </c>
      <c r="V17" s="351"/>
      <c r="W17" s="413">
        <v>0.9</v>
      </c>
      <c r="X17" s="351"/>
      <c r="Y17" s="350">
        <f>(S17+U17+W17)/3</f>
        <v>0.9</v>
      </c>
      <c r="Z17" s="350">
        <v>0</v>
      </c>
      <c r="AA17" s="413">
        <v>0.9</v>
      </c>
      <c r="AB17" s="351"/>
      <c r="AC17" s="413">
        <v>0.9</v>
      </c>
      <c r="AD17" s="351"/>
      <c r="AE17" s="413">
        <v>0.9</v>
      </c>
      <c r="AF17" s="351"/>
      <c r="AG17" s="350">
        <f>(AA17+AC17+AE17)/3</f>
        <v>0.9</v>
      </c>
      <c r="AH17" s="350">
        <v>0</v>
      </c>
      <c r="AI17" s="413">
        <v>0.9</v>
      </c>
      <c r="AJ17" s="351"/>
      <c r="AK17" s="413">
        <v>0.9</v>
      </c>
      <c r="AL17" s="351"/>
      <c r="AM17" s="413">
        <v>0.9</v>
      </c>
      <c r="AN17" s="351"/>
      <c r="AO17" s="350">
        <f>(AI17+AK17+AM17)/3</f>
        <v>0.9</v>
      </c>
      <c r="AP17" s="350">
        <v>0</v>
      </c>
      <c r="AQ17" s="239">
        <f>(Q17+Y17+AG17+AO17)/4</f>
        <v>0.91249999999999998</v>
      </c>
      <c r="AR17" s="239">
        <f>IFERROR(IF(OR(AQ17="",AQ17=0),0,ROUNDDOWN(AVERAGE(L17,N17,P17,T17,V17,X17,AB17,AD17,AF17,AJ17,AL17,AN17),3)),0)</f>
        <v>0</v>
      </c>
      <c r="AS17" s="347">
        <f t="shared" si="0"/>
        <v>0</v>
      </c>
    </row>
    <row r="18" spans="2:45" ht="75">
      <c r="B18" s="590"/>
      <c r="C18" s="233" t="s">
        <v>425</v>
      </c>
      <c r="D18" s="464">
        <v>0.91249999999999998</v>
      </c>
      <c r="E18" s="235" t="s">
        <v>377</v>
      </c>
      <c r="F18" s="235" t="s">
        <v>378</v>
      </c>
      <c r="G18" s="237">
        <v>0.9</v>
      </c>
      <c r="H18" s="183" t="s">
        <v>379</v>
      </c>
      <c r="I18" s="183" t="s">
        <v>380</v>
      </c>
      <c r="J18" s="184" t="s">
        <v>560</v>
      </c>
      <c r="K18" s="413">
        <v>0.95</v>
      </c>
      <c r="L18" s="413"/>
      <c r="M18" s="413">
        <v>0.95</v>
      </c>
      <c r="N18" s="413"/>
      <c r="O18" s="413">
        <v>0.95</v>
      </c>
      <c r="P18" s="413"/>
      <c r="Q18" s="350">
        <f>(K18+M18+O18)/3</f>
        <v>0.94999999999999984</v>
      </c>
      <c r="R18" s="350">
        <f>IFERROR(IF(OR(AQ18="",AQ18=0),0,ROUNDDOWN(AVERAGE(L18,N18,P18),3)),0)</f>
        <v>0</v>
      </c>
      <c r="S18" s="413">
        <v>0.9</v>
      </c>
      <c r="T18" s="351"/>
      <c r="U18" s="413">
        <v>0.9</v>
      </c>
      <c r="V18" s="351"/>
      <c r="W18" s="413">
        <v>0.9</v>
      </c>
      <c r="X18" s="351"/>
      <c r="Y18" s="350">
        <f>(S18+U18+W18)/3</f>
        <v>0.9</v>
      </c>
      <c r="Z18" s="350">
        <v>0</v>
      </c>
      <c r="AA18" s="413">
        <v>0.9</v>
      </c>
      <c r="AB18" s="351"/>
      <c r="AC18" s="413">
        <v>0.9</v>
      </c>
      <c r="AD18" s="351"/>
      <c r="AE18" s="413">
        <v>0.9</v>
      </c>
      <c r="AF18" s="351"/>
      <c r="AG18" s="350">
        <f>(AA18+AC18+AE18)/3</f>
        <v>0.9</v>
      </c>
      <c r="AH18" s="350">
        <v>0</v>
      </c>
      <c r="AI18" s="413">
        <v>0.9</v>
      </c>
      <c r="AJ18" s="351"/>
      <c r="AK18" s="413">
        <v>0.9</v>
      </c>
      <c r="AL18" s="351"/>
      <c r="AM18" s="413">
        <v>0.9</v>
      </c>
      <c r="AN18" s="351"/>
      <c r="AO18" s="350">
        <f>(AI18+AK18+AM18)/3</f>
        <v>0.9</v>
      </c>
      <c r="AP18" s="350">
        <v>0</v>
      </c>
      <c r="AQ18" s="239">
        <f>(Q18+Y18+AG18+AO18)/4</f>
        <v>0.91249999999999998</v>
      </c>
      <c r="AR18" s="239">
        <f>IFERROR(IF(OR(AQ18="",AQ18=0),0,ROUNDDOWN(AVERAGE(L18,N18,P18,T18,V18,X18,AB18,AD18,AF18,AJ18,AL18,AN18),3)),0)</f>
        <v>0</v>
      </c>
      <c r="AS18" s="347">
        <f t="shared" si="0"/>
        <v>0</v>
      </c>
    </row>
    <row r="19" spans="2:45" ht="23.25">
      <c r="B19" s="515" t="s">
        <v>23</v>
      </c>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7"/>
      <c r="AS19" s="348">
        <f>AVERAGE(AS13:AS18)</f>
        <v>0</v>
      </c>
    </row>
    <row r="20" spans="2:45" ht="17.25">
      <c r="B20" s="6"/>
      <c r="C20" s="6"/>
      <c r="D20" s="12"/>
      <c r="E20" s="6"/>
      <c r="F20" s="6"/>
      <c r="G20" s="6"/>
      <c r="H20" s="6"/>
      <c r="I20" s="6"/>
      <c r="J20" s="7"/>
    </row>
    <row r="21" spans="2:45" ht="15.75">
      <c r="B21" s="151" t="s">
        <v>4</v>
      </c>
      <c r="C21" s="538"/>
      <c r="D21" s="539"/>
      <c r="E21" s="539"/>
      <c r="F21" s="539"/>
      <c r="G21" s="539"/>
      <c r="H21" s="539"/>
      <c r="I21" s="539"/>
      <c r="J21" s="540"/>
    </row>
    <row r="22" spans="2:45" ht="17.25">
      <c r="B22" s="6"/>
      <c r="C22" s="541"/>
      <c r="D22" s="541"/>
      <c r="E22" s="541"/>
      <c r="F22" s="541"/>
      <c r="G22" s="541"/>
      <c r="H22" s="541"/>
      <c r="I22" s="541"/>
      <c r="J22" s="541"/>
    </row>
    <row r="23" spans="2:45" ht="31.5">
      <c r="B23" s="152" t="s">
        <v>32</v>
      </c>
      <c r="C23" s="591">
        <v>43812</v>
      </c>
      <c r="D23" s="592"/>
      <c r="E23" s="6"/>
      <c r="F23" s="6"/>
      <c r="G23" s="153" t="s">
        <v>22</v>
      </c>
      <c r="H23" s="593" t="s">
        <v>381</v>
      </c>
      <c r="I23" s="594"/>
      <c r="J23" s="594"/>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6"/>
      <c r="F26" s="6"/>
      <c r="G26" s="6"/>
      <c r="H26" s="6"/>
      <c r="I26" s="6"/>
      <c r="J26" s="7"/>
    </row>
    <row r="27" spans="2:45" ht="17.25">
      <c r="B27" s="6"/>
      <c r="C27" s="6"/>
      <c r="D27" s="12"/>
      <c r="E27" s="534"/>
      <c r="F27" s="534"/>
      <c r="G27" s="534"/>
      <c r="H27" s="534"/>
      <c r="I27" s="148"/>
      <c r="J27" s="6"/>
    </row>
    <row r="28" spans="2:45" ht="17.25">
      <c r="B28" s="6"/>
      <c r="C28" s="6"/>
      <c r="D28" s="12"/>
      <c r="E28" s="6"/>
      <c r="F28" s="6"/>
      <c r="G28" s="7"/>
      <c r="H28" s="6"/>
      <c r="I28" s="6"/>
      <c r="J28" s="6"/>
    </row>
    <row r="29" spans="2:45" ht="17.25">
      <c r="B29" s="6"/>
      <c r="C29" s="6"/>
      <c r="D29" s="12"/>
      <c r="E29" s="534"/>
      <c r="F29" s="534"/>
      <c r="G29" s="534"/>
      <c r="H29" s="534"/>
      <c r="I29" s="148"/>
      <c r="J29" s="6"/>
    </row>
    <row r="30" spans="2:45" ht="17.25">
      <c r="B30" s="6"/>
      <c r="C30" s="6"/>
      <c r="D30" s="12"/>
      <c r="E30" s="6"/>
      <c r="F30" s="6"/>
      <c r="G30" s="7"/>
      <c r="H30" s="6"/>
      <c r="I30" s="6"/>
      <c r="J30" s="6"/>
    </row>
    <row r="31" spans="2:45" ht="17.25">
      <c r="B31" s="6"/>
      <c r="C31" s="6"/>
      <c r="D31" s="12"/>
      <c r="E31" s="534"/>
      <c r="F31" s="534"/>
      <c r="G31" s="534"/>
      <c r="H31" s="534"/>
      <c r="I31" s="148"/>
      <c r="J31" s="6"/>
    </row>
  </sheetData>
  <sheetProtection algorithmName="SHA-512" hashValue="RjJLeH4FyUEkIgACxEdMnaAsDSQwVi5/mOZxnQYBZaCU1KJn8OvyogMwYReRVj2dKPVPDPccsUdlrZaxBU/J5A==" saltValue="T0T5SD3f4VDKXX8HT/Z4Qg==" spinCount="100000" sheet="1" objects="1" scenarios="1"/>
  <mergeCells count="49">
    <mergeCell ref="E27:H27"/>
    <mergeCell ref="E29:H29"/>
    <mergeCell ref="E31:H31"/>
    <mergeCell ref="B13:B18"/>
    <mergeCell ref="AM11:AN11"/>
    <mergeCell ref="W11:X11"/>
    <mergeCell ref="Y11:Z11"/>
    <mergeCell ref="B19:AR19"/>
    <mergeCell ref="C21:J21"/>
    <mergeCell ref="C22:J22"/>
    <mergeCell ref="C23:D23"/>
    <mergeCell ref="H23:J23"/>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S30"/>
  <sheetViews>
    <sheetView showGridLines="0" zoomScale="55" zoomScaleNormal="55" workbookViewId="0">
      <selection activeCell="U13" sqref="U13"/>
    </sheetView>
  </sheetViews>
  <sheetFormatPr baseColWidth="10" defaultColWidth="17.28515625" defaultRowHeight="15" customHeight="1"/>
  <cols>
    <col min="1" max="1" width="4.28515625" style="4" customWidth="1"/>
    <col min="2" max="2" width="28.42578125" style="8" customWidth="1"/>
    <col min="3" max="3" width="33.28515625" style="8" customWidth="1"/>
    <col min="4" max="4" width="26" style="13" customWidth="1"/>
    <col min="5" max="5" width="30.7109375" style="8" customWidth="1"/>
    <col min="6" max="6" width="29.5703125" style="8" customWidth="1"/>
    <col min="7" max="7" width="24.28515625" style="8" customWidth="1"/>
    <col min="8" max="8" width="28.5703125" style="8" customWidth="1"/>
    <col min="9" max="9" width="50" style="8" customWidth="1"/>
    <col min="10" max="10" width="28.5703125" style="10" customWidth="1"/>
    <col min="11" max="17" width="14.28515625" style="1" customWidth="1"/>
    <col min="18" max="18" width="20.28515625" style="1" customWidth="1"/>
    <col min="19" max="21" width="14.28515625" style="1" customWidth="1"/>
    <col min="22" max="22" width="14.28515625" style="4" customWidth="1"/>
    <col min="23" max="29" width="14.28515625" style="1" customWidth="1"/>
    <col min="30" max="30" width="14.28515625" style="4" customWidth="1"/>
    <col min="31" max="34" width="14.28515625" style="1" customWidth="1"/>
    <col min="35" max="42" width="14.28515625" style="4" customWidth="1"/>
    <col min="43" max="43" width="20.28515625" style="1" customWidth="1"/>
    <col min="44" max="44" width="20.42578125" style="1" customWidth="1"/>
    <col min="45" max="45" width="25.42578125" style="1" customWidth="1"/>
    <col min="46" max="16384" width="17.28515625" style="1"/>
  </cols>
  <sheetData>
    <row r="1" spans="1:45" s="4" customFormat="1" ht="15" customHeight="1" thickBot="1">
      <c r="B1" s="8"/>
      <c r="C1" s="8"/>
      <c r="D1" s="13"/>
      <c r="E1" s="8"/>
      <c r="F1" s="8"/>
      <c r="G1" s="8"/>
      <c r="H1" s="8"/>
      <c r="I1" s="8"/>
      <c r="J1" s="10"/>
    </row>
    <row r="2" spans="1:45" s="3" customFormat="1" ht="16.5" customHeight="1">
      <c r="A2" s="4"/>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1:45" s="4" customFormat="1" ht="16.5" customHeight="1">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1:45" s="4" customFormat="1" ht="16.5" customHeight="1">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1:45" s="4" customFormat="1" ht="16.5" customHeight="1">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1:45" s="3" customFormat="1" ht="16.5" customHeight="1" thickBot="1">
      <c r="A6" s="4"/>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1:45" s="3" customFormat="1" ht="14.25" customHeight="1">
      <c r="A7" s="4"/>
      <c r="B7" s="5"/>
      <c r="C7" s="5"/>
      <c r="D7" s="11"/>
      <c r="E7" s="5"/>
      <c r="F7" s="5"/>
      <c r="G7" s="5"/>
      <c r="H7" s="5"/>
      <c r="I7" s="5"/>
      <c r="J7" s="9"/>
      <c r="V7" s="4"/>
      <c r="AD7" s="4"/>
      <c r="AI7" s="4"/>
      <c r="AJ7" s="4"/>
      <c r="AK7" s="4"/>
      <c r="AL7" s="4"/>
      <c r="AM7" s="4"/>
      <c r="AN7" s="4"/>
      <c r="AO7" s="4"/>
      <c r="AP7" s="4"/>
      <c r="AR7" s="608"/>
      <c r="AS7" s="609"/>
    </row>
    <row r="8" spans="1: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1:45" ht="13.5" customHeight="1">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1:45" s="4" customFormat="1" ht="13.5" customHeight="1">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1:45" s="4" customFormat="1" ht="17.2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1:45" s="4" customFormat="1" ht="15.75" customHeight="1">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1:45" s="2" customFormat="1" ht="150" customHeight="1">
      <c r="A13" s="4"/>
      <c r="B13" s="613" t="s">
        <v>295</v>
      </c>
      <c r="C13" s="240" t="s">
        <v>503</v>
      </c>
      <c r="D13" s="241">
        <v>1</v>
      </c>
      <c r="E13" s="242" t="s">
        <v>504</v>
      </c>
      <c r="F13" s="243" t="s">
        <v>114</v>
      </c>
      <c r="G13" s="342">
        <v>1</v>
      </c>
      <c r="H13" s="245" t="s">
        <v>115</v>
      </c>
      <c r="I13" s="246" t="s">
        <v>505</v>
      </c>
      <c r="J13" s="247" t="s">
        <v>557</v>
      </c>
      <c r="K13" s="423">
        <v>1</v>
      </c>
      <c r="L13" s="423"/>
      <c r="M13" s="423">
        <v>1</v>
      </c>
      <c r="N13" s="423"/>
      <c r="O13" s="423">
        <v>1</v>
      </c>
      <c r="P13" s="423"/>
      <c r="Q13" s="419">
        <f>(K13+M13+O13)/3</f>
        <v>1</v>
      </c>
      <c r="R13" s="350">
        <f>IFERROR(IF(OR(AQ13="",AQ13=0),0,ROUNDDOWN(AVERAGE(L13,N13,P13),3)),0)</f>
        <v>0</v>
      </c>
      <c r="S13" s="423">
        <v>1</v>
      </c>
      <c r="T13" s="355"/>
      <c r="U13" s="423">
        <v>1</v>
      </c>
      <c r="V13" s="355"/>
      <c r="W13" s="423">
        <v>1</v>
      </c>
      <c r="X13" s="355"/>
      <c r="Y13" s="419">
        <f>(S13+U13+W13)/3</f>
        <v>1</v>
      </c>
      <c r="Z13" s="419">
        <v>0</v>
      </c>
      <c r="AA13" s="423">
        <v>1</v>
      </c>
      <c r="AB13" s="355"/>
      <c r="AC13" s="423">
        <v>1</v>
      </c>
      <c r="AD13" s="355"/>
      <c r="AE13" s="424">
        <v>1</v>
      </c>
      <c r="AF13" s="355"/>
      <c r="AG13" s="419">
        <f>(AA13+AC13+AE13)/3</f>
        <v>1</v>
      </c>
      <c r="AH13" s="419">
        <v>0</v>
      </c>
      <c r="AI13" s="423">
        <v>1</v>
      </c>
      <c r="AJ13" s="355"/>
      <c r="AK13" s="423">
        <v>1</v>
      </c>
      <c r="AL13" s="355"/>
      <c r="AM13" s="423">
        <v>1</v>
      </c>
      <c r="AN13" s="355"/>
      <c r="AO13" s="419">
        <f>(AI13+AK13+AM13)/3</f>
        <v>1</v>
      </c>
      <c r="AP13" s="419">
        <v>0</v>
      </c>
      <c r="AQ13" s="419">
        <f>(Q13+Y13+AG13+AO13)/4</f>
        <v>1</v>
      </c>
      <c r="AR13" s="239">
        <f>IFERROR(IF(OR(AQ13="",AQ13=0),0,ROUNDDOWN(AVERAGE(L13,N13,P13,T13,V13,X13,AB13,AD13,AF13,AJ13,AL13,AN13),3)),0)</f>
        <v>0</v>
      </c>
      <c r="AS13" s="20">
        <f>IF(AND(AR13&gt;0,AQ13&gt;0),AR13/AQ13,0)</f>
        <v>0</v>
      </c>
    </row>
    <row r="14" spans="1:45" s="4" customFormat="1" ht="150" customHeight="1">
      <c r="B14" s="614"/>
      <c r="C14" s="240" t="s">
        <v>426</v>
      </c>
      <c r="D14" s="241">
        <v>1</v>
      </c>
      <c r="E14" s="242" t="s">
        <v>118</v>
      </c>
      <c r="F14" s="243" t="s">
        <v>114</v>
      </c>
      <c r="G14" s="342">
        <v>1</v>
      </c>
      <c r="H14" s="245" t="s">
        <v>116</v>
      </c>
      <c r="I14" s="246" t="s">
        <v>120</v>
      </c>
      <c r="J14" s="247" t="s">
        <v>557</v>
      </c>
      <c r="K14" s="423">
        <v>0</v>
      </c>
      <c r="L14" s="423"/>
      <c r="M14" s="423">
        <v>1</v>
      </c>
      <c r="N14" s="423"/>
      <c r="O14" s="423">
        <v>1</v>
      </c>
      <c r="P14" s="423"/>
      <c r="Q14" s="419">
        <f t="shared" ref="Q14:Q17" si="0">(K14+M14+O14)/2</f>
        <v>1</v>
      </c>
      <c r="R14" s="350">
        <f>IFERROR(IF(OR(AQ14="",AQ14=0),0,ROUNDDOWN(AVERAGE(L14,N14,P14),3)),0)</f>
        <v>0</v>
      </c>
      <c r="S14" s="423">
        <v>1</v>
      </c>
      <c r="T14" s="355"/>
      <c r="U14" s="423">
        <v>1</v>
      </c>
      <c r="V14" s="355"/>
      <c r="W14" s="423">
        <v>1</v>
      </c>
      <c r="X14" s="355"/>
      <c r="Y14" s="419">
        <f t="shared" ref="Y14:Y17" si="1">(S14+U14+W14)/3</f>
        <v>1</v>
      </c>
      <c r="Z14" s="419">
        <v>0</v>
      </c>
      <c r="AA14" s="423">
        <v>1</v>
      </c>
      <c r="AB14" s="355"/>
      <c r="AC14" s="423">
        <v>1</v>
      </c>
      <c r="AD14" s="355"/>
      <c r="AE14" s="424">
        <v>1</v>
      </c>
      <c r="AF14" s="355"/>
      <c r="AG14" s="419">
        <f t="shared" ref="AG14:AG17" si="2">(AA14+AC14+AE14)/3</f>
        <v>1</v>
      </c>
      <c r="AH14" s="419">
        <v>0</v>
      </c>
      <c r="AI14" s="423">
        <v>1</v>
      </c>
      <c r="AJ14" s="355"/>
      <c r="AK14" s="423">
        <v>1</v>
      </c>
      <c r="AL14" s="355"/>
      <c r="AM14" s="423">
        <v>1</v>
      </c>
      <c r="AN14" s="355"/>
      <c r="AO14" s="419">
        <f t="shared" ref="AO14:AO17" si="3">(AI14+AK14+AM14)/3</f>
        <v>1</v>
      </c>
      <c r="AP14" s="419">
        <v>0</v>
      </c>
      <c r="AQ14" s="419">
        <f>(Q14+Y14+AG14+AO14)/4</f>
        <v>1</v>
      </c>
      <c r="AR14" s="239">
        <f>IFERROR(IF(OR(AQ14="",AQ14=0),0,ROUNDDOWN(AVERAGE(L14,N14,P14,T14,V14,X14,AB14,AD14,AF14,AJ14,AL14,AN14),3)),0)</f>
        <v>0</v>
      </c>
      <c r="AS14" s="20">
        <f>IF(AND(AR14&gt;0,AQ14&gt;0),AR14/AQ14,0)</f>
        <v>0</v>
      </c>
    </row>
    <row r="15" spans="1:45" s="4" customFormat="1" ht="150" customHeight="1">
      <c r="B15" s="614"/>
      <c r="C15" s="240" t="s">
        <v>427</v>
      </c>
      <c r="D15" s="241">
        <v>1</v>
      </c>
      <c r="E15" s="242" t="s">
        <v>117</v>
      </c>
      <c r="F15" s="243" t="s">
        <v>114</v>
      </c>
      <c r="G15" s="244" t="s">
        <v>207</v>
      </c>
      <c r="H15" s="245" t="s">
        <v>588</v>
      </c>
      <c r="I15" s="246" t="s">
        <v>119</v>
      </c>
      <c r="J15" s="247" t="s">
        <v>557</v>
      </c>
      <c r="K15" s="423">
        <v>0</v>
      </c>
      <c r="L15" s="423"/>
      <c r="M15" s="423">
        <v>1</v>
      </c>
      <c r="N15" s="423"/>
      <c r="O15" s="423">
        <v>1</v>
      </c>
      <c r="P15" s="423"/>
      <c r="Q15" s="419">
        <f t="shared" si="0"/>
        <v>1</v>
      </c>
      <c r="R15" s="350">
        <f>IFERROR(IF(OR(AQ15="",AQ15=0),0,ROUNDDOWN(AVERAGE(L15,N15,P15),3)),0)</f>
        <v>0</v>
      </c>
      <c r="S15" s="423">
        <v>1</v>
      </c>
      <c r="T15" s="355"/>
      <c r="U15" s="423">
        <v>1</v>
      </c>
      <c r="V15" s="355"/>
      <c r="W15" s="423">
        <v>1</v>
      </c>
      <c r="X15" s="355"/>
      <c r="Y15" s="419">
        <f t="shared" si="1"/>
        <v>1</v>
      </c>
      <c r="Z15" s="419">
        <v>0</v>
      </c>
      <c r="AA15" s="423">
        <v>1</v>
      </c>
      <c r="AB15" s="355"/>
      <c r="AC15" s="423">
        <v>1</v>
      </c>
      <c r="AD15" s="355"/>
      <c r="AE15" s="424">
        <v>1</v>
      </c>
      <c r="AF15" s="355"/>
      <c r="AG15" s="419">
        <f t="shared" si="2"/>
        <v>1</v>
      </c>
      <c r="AH15" s="419">
        <v>0</v>
      </c>
      <c r="AI15" s="423">
        <v>1</v>
      </c>
      <c r="AJ15" s="355"/>
      <c r="AK15" s="423">
        <v>1</v>
      </c>
      <c r="AL15" s="355"/>
      <c r="AM15" s="423">
        <v>1</v>
      </c>
      <c r="AN15" s="355"/>
      <c r="AO15" s="419">
        <f t="shared" si="3"/>
        <v>1</v>
      </c>
      <c r="AP15" s="419">
        <v>0</v>
      </c>
      <c r="AQ15" s="419">
        <f>(Q15+Y15+AG15+AO15)/4</f>
        <v>1</v>
      </c>
      <c r="AR15" s="239">
        <f>IFERROR(IF(OR(AQ15="",AQ15=0),0,ROUNDDOWN(AVERAGE(L15,N15,P15,T15,V15,X15,AB15,AD15,AF15,AJ15,AL15,AN15),3)),0)</f>
        <v>0</v>
      </c>
      <c r="AS15" s="20">
        <f>IF(AND(AR15&gt;0,AQ15&gt;0),AR15/AQ15,0)</f>
        <v>0</v>
      </c>
    </row>
    <row r="16" spans="1:45" s="4" customFormat="1" ht="198" customHeight="1">
      <c r="B16" s="614"/>
      <c r="C16" s="240" t="s">
        <v>428</v>
      </c>
      <c r="D16" s="241">
        <v>1</v>
      </c>
      <c r="E16" s="242" t="s">
        <v>121</v>
      </c>
      <c r="F16" s="243" t="s">
        <v>114</v>
      </c>
      <c r="G16" s="244" t="s">
        <v>207</v>
      </c>
      <c r="H16" s="245" t="s">
        <v>116</v>
      </c>
      <c r="I16" s="246" t="s">
        <v>122</v>
      </c>
      <c r="J16" s="247" t="s">
        <v>557</v>
      </c>
      <c r="K16" s="423">
        <v>0</v>
      </c>
      <c r="L16" s="423"/>
      <c r="M16" s="423">
        <v>1</v>
      </c>
      <c r="N16" s="423"/>
      <c r="O16" s="423">
        <v>1</v>
      </c>
      <c r="P16" s="423"/>
      <c r="Q16" s="419">
        <f t="shared" si="0"/>
        <v>1</v>
      </c>
      <c r="R16" s="350">
        <f>IFERROR(IF(OR(AQ16="",AQ16=0),0,ROUNDDOWN(AVERAGE(L16,N16,P16),3)),0)</f>
        <v>0</v>
      </c>
      <c r="S16" s="423">
        <v>1</v>
      </c>
      <c r="T16" s="355"/>
      <c r="U16" s="423">
        <v>1</v>
      </c>
      <c r="V16" s="355"/>
      <c r="W16" s="423">
        <v>1</v>
      </c>
      <c r="X16" s="355"/>
      <c r="Y16" s="419">
        <f t="shared" si="1"/>
        <v>1</v>
      </c>
      <c r="Z16" s="419">
        <v>0</v>
      </c>
      <c r="AA16" s="423">
        <v>1</v>
      </c>
      <c r="AB16" s="355"/>
      <c r="AC16" s="423">
        <v>1</v>
      </c>
      <c r="AD16" s="355"/>
      <c r="AE16" s="424">
        <v>1</v>
      </c>
      <c r="AF16" s="355"/>
      <c r="AG16" s="419">
        <f t="shared" si="2"/>
        <v>1</v>
      </c>
      <c r="AH16" s="419">
        <v>0</v>
      </c>
      <c r="AI16" s="423">
        <v>1</v>
      </c>
      <c r="AJ16" s="355"/>
      <c r="AK16" s="423">
        <v>1</v>
      </c>
      <c r="AL16" s="355"/>
      <c r="AM16" s="423">
        <v>1</v>
      </c>
      <c r="AN16" s="355"/>
      <c r="AO16" s="419">
        <f t="shared" si="3"/>
        <v>1</v>
      </c>
      <c r="AP16" s="419">
        <v>0</v>
      </c>
      <c r="AQ16" s="419">
        <f>(Q16+Y16+AG16+AO16)/4</f>
        <v>1</v>
      </c>
      <c r="AR16" s="239">
        <f>IFERROR(IF(OR(AQ16="",AQ16=0),0,ROUNDDOWN(AVERAGE(L16,N16,P16,T16,V16,X16,AB16,AD16,AF16,AJ16,AL16,AN16),3)),0)</f>
        <v>0</v>
      </c>
      <c r="AS16" s="20">
        <f>IF(AND(AR16&gt;0,AQ16&gt;0),AR16/AQ16,0)</f>
        <v>0</v>
      </c>
    </row>
    <row r="17" spans="2:45" s="4" customFormat="1" ht="190.5" customHeight="1">
      <c r="B17" s="615"/>
      <c r="C17" s="248" t="s">
        <v>429</v>
      </c>
      <c r="D17" s="241">
        <v>1</v>
      </c>
      <c r="E17" s="242" t="s">
        <v>123</v>
      </c>
      <c r="F17" s="243" t="s">
        <v>114</v>
      </c>
      <c r="G17" s="244" t="s">
        <v>207</v>
      </c>
      <c r="H17" s="245" t="s">
        <v>116</v>
      </c>
      <c r="I17" s="246" t="s">
        <v>124</v>
      </c>
      <c r="J17" s="247" t="s">
        <v>557</v>
      </c>
      <c r="K17" s="423">
        <v>0</v>
      </c>
      <c r="L17" s="423"/>
      <c r="M17" s="423">
        <v>1</v>
      </c>
      <c r="N17" s="423"/>
      <c r="O17" s="423">
        <v>1</v>
      </c>
      <c r="P17" s="423"/>
      <c r="Q17" s="419">
        <f t="shared" si="0"/>
        <v>1</v>
      </c>
      <c r="R17" s="350">
        <f>IFERROR(IF(OR(AQ17="",AQ17=0),0,ROUNDDOWN(AVERAGE(L17,N17,P17),3)),0)</f>
        <v>0</v>
      </c>
      <c r="S17" s="423">
        <v>1</v>
      </c>
      <c r="T17" s="355"/>
      <c r="U17" s="423">
        <v>1</v>
      </c>
      <c r="V17" s="355"/>
      <c r="W17" s="423">
        <v>1</v>
      </c>
      <c r="X17" s="355"/>
      <c r="Y17" s="419">
        <f t="shared" si="1"/>
        <v>1</v>
      </c>
      <c r="Z17" s="419">
        <v>0</v>
      </c>
      <c r="AA17" s="423">
        <v>1</v>
      </c>
      <c r="AB17" s="355"/>
      <c r="AC17" s="423">
        <v>1</v>
      </c>
      <c r="AD17" s="355"/>
      <c r="AE17" s="424">
        <v>1</v>
      </c>
      <c r="AF17" s="355"/>
      <c r="AG17" s="419">
        <f t="shared" si="2"/>
        <v>1</v>
      </c>
      <c r="AH17" s="419">
        <v>0</v>
      </c>
      <c r="AI17" s="423">
        <v>1</v>
      </c>
      <c r="AJ17" s="355"/>
      <c r="AK17" s="423">
        <v>1</v>
      </c>
      <c r="AL17" s="355"/>
      <c r="AM17" s="423">
        <v>1</v>
      </c>
      <c r="AN17" s="355"/>
      <c r="AO17" s="419">
        <f t="shared" si="3"/>
        <v>1</v>
      </c>
      <c r="AP17" s="419">
        <v>0</v>
      </c>
      <c r="AQ17" s="419">
        <f>(Q17+Y17+AG17+AO17)/4</f>
        <v>1</v>
      </c>
      <c r="AR17" s="239">
        <f>IFERROR(IF(OR(AQ17="",AQ17=0),0,ROUNDDOWN(AVERAGE(L17,N17,P17,T17,V17,X17,AB17,AD17,AF17,AJ17,AL17,AN17),3)),0)</f>
        <v>0</v>
      </c>
      <c r="AS17" s="20">
        <f>IF(AND(AR17&gt;0,AQ17&gt;0),AR17/AQ17,0)</f>
        <v>0</v>
      </c>
    </row>
    <row r="18" spans="2:45" ht="23.25">
      <c r="B18" s="616" t="s">
        <v>23</v>
      </c>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8"/>
      <c r="AS18" s="425">
        <f>AVERAGE(AS13:AS17)</f>
        <v>0</v>
      </c>
    </row>
    <row r="19" spans="2:45" ht="17.25">
      <c r="B19" s="6"/>
      <c r="C19" s="6"/>
      <c r="D19" s="12"/>
      <c r="E19" s="6"/>
      <c r="F19" s="6"/>
      <c r="G19" s="6"/>
      <c r="H19" s="6"/>
      <c r="I19" s="6"/>
      <c r="J19" s="7"/>
    </row>
    <row r="20" spans="2:45" ht="30.75" customHeight="1">
      <c r="B20" s="60" t="s">
        <v>4</v>
      </c>
      <c r="C20" s="605" t="s">
        <v>125</v>
      </c>
      <c r="D20" s="606"/>
      <c r="E20" s="606"/>
      <c r="F20" s="606"/>
      <c r="G20" s="606"/>
      <c r="H20" s="606"/>
      <c r="I20" s="606"/>
      <c r="J20" s="607"/>
    </row>
    <row r="21" spans="2:45" ht="17.25">
      <c r="B21" s="6"/>
      <c r="C21" s="541"/>
      <c r="D21" s="541"/>
      <c r="E21" s="541"/>
      <c r="F21" s="541"/>
      <c r="G21" s="541"/>
      <c r="H21" s="541"/>
      <c r="I21" s="541"/>
      <c r="J21" s="541"/>
    </row>
    <row r="22" spans="2:45" ht="45.75" customHeight="1">
      <c r="B22" s="61" t="s">
        <v>32</v>
      </c>
      <c r="C22" s="612">
        <v>43812</v>
      </c>
      <c r="D22" s="531"/>
      <c r="E22" s="6"/>
      <c r="F22" s="6"/>
      <c r="G22" s="59" t="s">
        <v>22</v>
      </c>
      <c r="H22" s="610" t="s">
        <v>126</v>
      </c>
      <c r="I22" s="611"/>
      <c r="J22" s="611"/>
    </row>
    <row r="23" spans="2:45" ht="13.5" customHeight="1">
      <c r="B23" s="6"/>
      <c r="C23" s="6"/>
      <c r="D23" s="12"/>
      <c r="E23" s="6"/>
      <c r="F23" s="6"/>
      <c r="G23" s="6"/>
      <c r="H23" s="6"/>
      <c r="I23" s="6"/>
      <c r="J23" s="7"/>
    </row>
    <row r="24" spans="2:45" ht="15" customHeight="1">
      <c r="B24" s="6"/>
      <c r="C24" s="6"/>
      <c r="D24" s="12"/>
      <c r="E24" s="6"/>
      <c r="F24" s="6"/>
      <c r="G24" s="6"/>
      <c r="H24" s="6"/>
      <c r="I24" s="6"/>
      <c r="J24" s="7"/>
    </row>
    <row r="25" spans="2:45" ht="17.25">
      <c r="B25" s="6"/>
      <c r="C25" s="6"/>
      <c r="D25" s="12"/>
      <c r="E25" s="6"/>
      <c r="F25" s="6"/>
      <c r="G25" s="6"/>
      <c r="H25" s="6"/>
      <c r="I25" s="6"/>
      <c r="J25" s="7"/>
    </row>
    <row r="26" spans="2:45" ht="15" customHeight="1">
      <c r="B26" s="6"/>
      <c r="C26" s="6"/>
      <c r="D26" s="12"/>
      <c r="E26" s="534"/>
      <c r="F26" s="534"/>
      <c r="G26" s="534"/>
      <c r="H26" s="534"/>
      <c r="I26" s="16"/>
      <c r="J26" s="6"/>
    </row>
    <row r="27" spans="2:45" ht="15" customHeight="1">
      <c r="B27" s="6"/>
      <c r="C27" s="6"/>
      <c r="D27" s="12"/>
      <c r="E27" s="6"/>
      <c r="F27" s="6"/>
      <c r="G27" s="7"/>
      <c r="H27" s="6"/>
      <c r="I27" s="6"/>
      <c r="J27" s="6"/>
    </row>
    <row r="28" spans="2:45" ht="15" customHeight="1">
      <c r="B28" s="6"/>
      <c r="C28" s="6"/>
      <c r="D28" s="12"/>
      <c r="E28" s="534"/>
      <c r="F28" s="534"/>
      <c r="G28" s="534"/>
      <c r="H28" s="534"/>
      <c r="I28" s="16"/>
      <c r="J28" s="6"/>
    </row>
    <row r="29" spans="2:45" ht="15" customHeight="1">
      <c r="B29" s="6"/>
      <c r="C29" s="6"/>
      <c r="D29" s="12"/>
      <c r="E29" s="6"/>
      <c r="F29" s="6"/>
      <c r="G29" s="7"/>
      <c r="H29" s="6"/>
      <c r="I29" s="6"/>
      <c r="J29" s="6"/>
    </row>
    <row r="30" spans="2:45" ht="15" customHeight="1">
      <c r="B30" s="6"/>
      <c r="C30" s="6"/>
      <c r="D30" s="12"/>
      <c r="E30" s="534"/>
      <c r="F30" s="534"/>
      <c r="G30" s="534"/>
      <c r="H30" s="534"/>
      <c r="I30" s="16"/>
      <c r="J30" s="6"/>
    </row>
  </sheetData>
  <sheetProtection algorithmName="SHA-512" hashValue="nsRsEz869nw1feUnpbwGKfRLTSJvRV91Bc7krNlIEOZUbCcuehBJ0f/vyV2r4aCJsbxY8zyIBqd7UOL8TdptgQ==" saltValue="/Bhi8lnzDA46QIMZ7sNXcg==" spinCount="100000" sheet="1" objects="1" scenarios="1"/>
  <dataConsolidate/>
  <mergeCells count="49">
    <mergeCell ref="B13:B17"/>
    <mergeCell ref="B18:AR18"/>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 ref="E30:H30"/>
    <mergeCell ref="C21:J21"/>
    <mergeCell ref="H22:J22"/>
    <mergeCell ref="E26:H26"/>
    <mergeCell ref="E28:H28"/>
    <mergeCell ref="C22:D22"/>
    <mergeCell ref="B2:B6"/>
    <mergeCell ref="AR5:AS5"/>
    <mergeCell ref="AR6:AS6"/>
    <mergeCell ref="C2:AQ6"/>
    <mergeCell ref="C20:J20"/>
    <mergeCell ref="AR2:AS2"/>
    <mergeCell ref="AR7:AS7"/>
    <mergeCell ref="AI10:AP10"/>
    <mergeCell ref="AQ8:AS8"/>
    <mergeCell ref="Q11:R11"/>
    <mergeCell ref="S11:T11"/>
    <mergeCell ref="AO11:AP11"/>
    <mergeCell ref="AI11:AJ11"/>
    <mergeCell ref="AC11:AD11"/>
    <mergeCell ref="K10:R10"/>
    <mergeCell ref="S10:Z10"/>
    <mergeCell ref="AA11:AB11"/>
    <mergeCell ref="G9:G12"/>
    <mergeCell ref="H9:H12"/>
    <mergeCell ref="J9:J12"/>
    <mergeCell ref="I9:I12"/>
    <mergeCell ref="U11:V11"/>
    <mergeCell ref="K11:L11"/>
    <mergeCell ref="M11:N11"/>
    <mergeCell ref="O11:P11"/>
    <mergeCell ref="W11:X11"/>
    <mergeCell ref="Y11:Z11"/>
  </mergeCells>
  <printOptions horizontalCentered="1" verticalCentered="1"/>
  <pageMargins left="0.78740157480314965" right="0.59055118110236227" top="0.74803149606299213" bottom="0.74803149606299213" header="0.31496062992125984" footer="0.31496062992125984"/>
  <pageSetup orientation="landscape" horizontalDpi="4294967295" verticalDpi="4294967295" r:id="rId1"/>
  <headerFooter>
    <oddFooter>&amp;R&amp;P de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AT47"/>
  <sheetViews>
    <sheetView showGridLines="0" zoomScale="55" zoomScaleNormal="55" workbookViewId="0">
      <selection activeCell="H13" sqref="H13"/>
    </sheetView>
  </sheetViews>
  <sheetFormatPr baseColWidth="10" defaultColWidth="17.28515625" defaultRowHeight="15" customHeight="1"/>
  <cols>
    <col min="1" max="1" width="6.7109375" style="4" customWidth="1"/>
    <col min="2" max="3" width="35.7109375" style="8" customWidth="1"/>
    <col min="4" max="4" width="20.7109375" style="13" customWidth="1"/>
    <col min="5" max="5" width="25.7109375" style="8" customWidth="1"/>
    <col min="6" max="6" width="56.5703125" style="8" customWidth="1"/>
    <col min="7" max="7" width="31.28515625" style="8" customWidth="1"/>
    <col min="8" max="8" width="35.7109375" style="8" customWidth="1"/>
    <col min="9" max="9" width="65.42578125" style="8" customWidth="1"/>
    <col min="10" max="10" width="50.7109375" style="10" customWidth="1"/>
    <col min="11" max="11" width="18" style="4" customWidth="1"/>
    <col min="12" max="12" width="17.42578125" style="4" customWidth="1"/>
    <col min="13" max="16" width="17.42578125" style="4" bestFit="1" customWidth="1"/>
    <col min="17" max="17" width="19" style="4" bestFit="1" customWidth="1"/>
    <col min="18" max="19" width="17.42578125" style="4" bestFit="1" customWidth="1"/>
    <col min="20" max="20" width="17.28515625" style="4"/>
    <col min="21" max="21" width="17.42578125" style="4" bestFit="1" customWidth="1"/>
    <col min="22" max="22" width="17.42578125" style="4" customWidth="1"/>
    <col min="23" max="23" width="17.42578125" style="4" bestFit="1" customWidth="1"/>
    <col min="24" max="24" width="17.28515625" style="4"/>
    <col min="25" max="25" width="19" style="4" bestFit="1" customWidth="1"/>
    <col min="26" max="26" width="17.42578125" style="4" bestFit="1" customWidth="1"/>
    <col min="27" max="27" width="18.5703125" style="4" bestFit="1" customWidth="1"/>
    <col min="28" max="28" width="17.28515625" style="4"/>
    <col min="29" max="29" width="17.42578125" style="4" bestFit="1" customWidth="1"/>
    <col min="30" max="30" width="17.42578125" style="4" customWidth="1"/>
    <col min="31" max="31" width="17.42578125" style="4" bestFit="1" customWidth="1"/>
    <col min="32" max="32" width="17.28515625" style="4"/>
    <col min="33" max="33" width="19" style="4" bestFit="1" customWidth="1"/>
    <col min="34" max="34" width="17.42578125" style="4" bestFit="1" customWidth="1"/>
    <col min="35" max="42" width="17.42578125" style="4" customWidth="1"/>
    <col min="43" max="43" width="24.28515625" style="4" customWidth="1"/>
    <col min="44" max="44" width="22.140625" style="4" customWidth="1"/>
    <col min="45" max="45" width="24.28515625" style="4" customWidth="1"/>
    <col min="46" max="16384" width="17.28515625" style="4"/>
  </cols>
  <sheetData>
    <row r="1" spans="2:46" ht="18" thickBot="1"/>
    <row r="2" spans="2:46"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6"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6">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6"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2:46"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6" ht="17.25">
      <c r="B7" s="5"/>
      <c r="C7" s="5"/>
      <c r="D7" s="11"/>
      <c r="E7" s="5"/>
      <c r="F7" s="5"/>
      <c r="G7" s="5"/>
      <c r="H7" s="5"/>
      <c r="I7" s="5"/>
      <c r="J7" s="9"/>
      <c r="AR7" s="608"/>
      <c r="AS7" s="609"/>
    </row>
    <row r="8" spans="2:46" ht="13.5">
      <c r="B8" s="17"/>
      <c r="C8" s="18"/>
      <c r="D8" s="18"/>
      <c r="E8" s="18"/>
      <c r="F8" s="18"/>
      <c r="G8" s="18"/>
      <c r="H8" s="18"/>
      <c r="I8" s="18"/>
      <c r="J8" s="64"/>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6" ht="15.75">
      <c r="B9" s="621" t="s">
        <v>35</v>
      </c>
      <c r="C9" s="621" t="s">
        <v>34</v>
      </c>
      <c r="D9" s="621" t="s">
        <v>0</v>
      </c>
      <c r="E9" s="621" t="s">
        <v>127</v>
      </c>
      <c r="F9" s="621" t="s">
        <v>128</v>
      </c>
      <c r="G9" s="630" t="s">
        <v>129</v>
      </c>
      <c r="H9" s="621" t="s">
        <v>25</v>
      </c>
      <c r="I9" s="621" t="s">
        <v>1</v>
      </c>
      <c r="J9" s="631"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32" t="s">
        <v>6</v>
      </c>
      <c r="AR9" s="633" t="s">
        <v>7</v>
      </c>
      <c r="AS9" s="633" t="s">
        <v>24</v>
      </c>
    </row>
    <row r="10" spans="2:46" ht="15.75">
      <c r="B10" s="621"/>
      <c r="C10" s="621"/>
      <c r="D10" s="621"/>
      <c r="E10" s="621"/>
      <c r="F10" s="621"/>
      <c r="G10" s="621"/>
      <c r="H10" s="621"/>
      <c r="I10" s="621"/>
      <c r="J10" s="631"/>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32"/>
      <c r="AR10" s="633"/>
      <c r="AS10" s="633"/>
    </row>
    <row r="11" spans="2:46" ht="15.75">
      <c r="B11" s="621"/>
      <c r="C11" s="621"/>
      <c r="D11" s="621"/>
      <c r="E11" s="621"/>
      <c r="F11" s="621"/>
      <c r="G11" s="621"/>
      <c r="H11" s="621"/>
      <c r="I11" s="621"/>
      <c r="J11" s="631"/>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32"/>
      <c r="AR11" s="633"/>
      <c r="AS11" s="633"/>
    </row>
    <row r="12" spans="2:46" ht="15.75">
      <c r="B12" s="503"/>
      <c r="C12" s="503"/>
      <c r="D12" s="503"/>
      <c r="E12" s="503"/>
      <c r="F12" s="503"/>
      <c r="G12" s="503"/>
      <c r="H12" s="503"/>
      <c r="I12" s="503"/>
      <c r="J12" s="631"/>
      <c r="K12" s="14" t="s">
        <v>20</v>
      </c>
      <c r="L12" s="15" t="s">
        <v>21</v>
      </c>
      <c r="M12" s="14" t="s">
        <v>20</v>
      </c>
      <c r="N12" s="15" t="s">
        <v>21</v>
      </c>
      <c r="O12" s="14" t="s">
        <v>20</v>
      </c>
      <c r="P12" s="15" t="s">
        <v>21</v>
      </c>
      <c r="Q12" s="65" t="s">
        <v>20</v>
      </c>
      <c r="R12" s="66" t="s">
        <v>21</v>
      </c>
      <c r="S12" s="14" t="s">
        <v>20</v>
      </c>
      <c r="T12" s="15" t="s">
        <v>21</v>
      </c>
      <c r="U12" s="14" t="s">
        <v>20</v>
      </c>
      <c r="V12" s="15" t="s">
        <v>21</v>
      </c>
      <c r="W12" s="14" t="s">
        <v>20</v>
      </c>
      <c r="X12" s="15" t="s">
        <v>21</v>
      </c>
      <c r="Y12" s="65" t="s">
        <v>20</v>
      </c>
      <c r="Z12" s="66" t="s">
        <v>21</v>
      </c>
      <c r="AA12" s="14" t="s">
        <v>20</v>
      </c>
      <c r="AB12" s="15" t="s">
        <v>21</v>
      </c>
      <c r="AC12" s="14" t="s">
        <v>20</v>
      </c>
      <c r="AD12" s="15" t="s">
        <v>21</v>
      </c>
      <c r="AE12" s="14" t="s">
        <v>20</v>
      </c>
      <c r="AF12" s="15" t="s">
        <v>21</v>
      </c>
      <c r="AG12" s="65" t="s">
        <v>20</v>
      </c>
      <c r="AH12" s="66" t="s">
        <v>21</v>
      </c>
      <c r="AI12" s="14" t="s">
        <v>20</v>
      </c>
      <c r="AJ12" s="15" t="s">
        <v>21</v>
      </c>
      <c r="AK12" s="14" t="s">
        <v>20</v>
      </c>
      <c r="AL12" s="15" t="s">
        <v>21</v>
      </c>
      <c r="AM12" s="14" t="s">
        <v>20</v>
      </c>
      <c r="AN12" s="15" t="s">
        <v>21</v>
      </c>
      <c r="AO12" s="65" t="s">
        <v>20</v>
      </c>
      <c r="AP12" s="66" t="s">
        <v>21</v>
      </c>
      <c r="AQ12" s="632"/>
      <c r="AR12" s="633"/>
      <c r="AS12" s="633"/>
    </row>
    <row r="13" spans="2:46" ht="165" customHeight="1">
      <c r="B13" s="622" t="s">
        <v>296</v>
      </c>
      <c r="C13" s="628" t="s">
        <v>430</v>
      </c>
      <c r="D13" s="250">
        <v>118</v>
      </c>
      <c r="E13" s="253" t="s">
        <v>187</v>
      </c>
      <c r="F13" s="251" t="s">
        <v>130</v>
      </c>
      <c r="G13" s="252">
        <v>123</v>
      </c>
      <c r="H13" s="253" t="s">
        <v>547</v>
      </c>
      <c r="I13" s="251" t="s">
        <v>131</v>
      </c>
      <c r="J13" s="428" t="s">
        <v>549</v>
      </c>
      <c r="K13" s="272">
        <v>1</v>
      </c>
      <c r="L13" s="272"/>
      <c r="M13" s="272">
        <v>1</v>
      </c>
      <c r="N13" s="272"/>
      <c r="O13" s="272">
        <v>10</v>
      </c>
      <c r="P13" s="272"/>
      <c r="Q13" s="68">
        <f>K13+M13+O13</f>
        <v>12</v>
      </c>
      <c r="R13" s="68">
        <f>L13+N13+P13</f>
        <v>0</v>
      </c>
      <c r="S13" s="272">
        <v>16</v>
      </c>
      <c r="T13" s="67"/>
      <c r="U13" s="272">
        <v>16</v>
      </c>
      <c r="V13" s="67"/>
      <c r="W13" s="272">
        <v>9</v>
      </c>
      <c r="X13" s="67"/>
      <c r="Y13" s="68">
        <f>S13+U13+W13</f>
        <v>41</v>
      </c>
      <c r="Z13" s="68">
        <f>T13+V13+X13</f>
        <v>0</v>
      </c>
      <c r="AA13" s="272">
        <v>15</v>
      </c>
      <c r="AB13" s="67"/>
      <c r="AC13" s="272">
        <v>16</v>
      </c>
      <c r="AD13" s="67"/>
      <c r="AE13" s="272">
        <v>13</v>
      </c>
      <c r="AF13" s="67"/>
      <c r="AG13" s="68">
        <f>AA13+AC13+AE13</f>
        <v>44</v>
      </c>
      <c r="AH13" s="68">
        <f>AB13+AD13+AF13</f>
        <v>0</v>
      </c>
      <c r="AI13" s="275">
        <v>16</v>
      </c>
      <c r="AJ13" s="67"/>
      <c r="AK13" s="272">
        <v>4</v>
      </c>
      <c r="AL13" s="67"/>
      <c r="AM13" s="272">
        <v>1</v>
      </c>
      <c r="AN13" s="67"/>
      <c r="AO13" s="68">
        <f>AI13+AK13+AM13</f>
        <v>21</v>
      </c>
      <c r="AP13" s="68">
        <f>AJ13+AL13+AN13</f>
        <v>0</v>
      </c>
      <c r="AQ13" s="23">
        <f>Q13+Y13+AG13+AO13</f>
        <v>118</v>
      </c>
      <c r="AR13" s="77">
        <f>R13+Z13+AH13+AP13</f>
        <v>0</v>
      </c>
      <c r="AS13" s="354">
        <f t="shared" ref="AS13:AS20" si="0">IF(AND(AR13&gt;0,AQ13&gt;0),AR13/AQ13,0)</f>
        <v>0</v>
      </c>
    </row>
    <row r="14" spans="2:46" ht="165" customHeight="1">
      <c r="B14" s="623"/>
      <c r="C14" s="629"/>
      <c r="D14" s="260">
        <v>188416</v>
      </c>
      <c r="E14" s="261" t="s">
        <v>193</v>
      </c>
      <c r="F14" s="259" t="s">
        <v>152</v>
      </c>
      <c r="G14" s="265">
        <v>145655</v>
      </c>
      <c r="H14" s="261" t="s">
        <v>765</v>
      </c>
      <c r="I14" s="253" t="s">
        <v>153</v>
      </c>
      <c r="J14" s="428" t="s">
        <v>549</v>
      </c>
      <c r="K14" s="273">
        <v>0</v>
      </c>
      <c r="L14" s="273"/>
      <c r="M14" s="273">
        <v>0</v>
      </c>
      <c r="N14" s="273"/>
      <c r="O14" s="273">
        <v>10264</v>
      </c>
      <c r="P14" s="273"/>
      <c r="Q14" s="71">
        <f>K14+M14+O14</f>
        <v>10264</v>
      </c>
      <c r="R14" s="71">
        <f>L14+N14+P14</f>
        <v>0</v>
      </c>
      <c r="S14" s="465">
        <v>20603</v>
      </c>
      <c r="T14" s="70"/>
      <c r="U14" s="465">
        <v>20603</v>
      </c>
      <c r="V14" s="70"/>
      <c r="W14" s="465">
        <v>20603</v>
      </c>
      <c r="X14" s="70"/>
      <c r="Y14" s="71">
        <f>S14+U14+W14</f>
        <v>61809</v>
      </c>
      <c r="Z14" s="71">
        <f>T14+V14+X14</f>
        <v>0</v>
      </c>
      <c r="AA14" s="465">
        <v>20603</v>
      </c>
      <c r="AB14" s="70"/>
      <c r="AC14" s="465">
        <v>20603</v>
      </c>
      <c r="AD14" s="70"/>
      <c r="AE14" s="465">
        <v>20604</v>
      </c>
      <c r="AF14" s="70"/>
      <c r="AG14" s="71">
        <f>AA14+AC14+AE14</f>
        <v>61810</v>
      </c>
      <c r="AH14" s="71">
        <f>AB14+AD14+AF14</f>
        <v>0</v>
      </c>
      <c r="AI14" s="465">
        <v>20604</v>
      </c>
      <c r="AJ14" s="70"/>
      <c r="AK14" s="465">
        <v>20604</v>
      </c>
      <c r="AL14" s="70"/>
      <c r="AM14" s="465">
        <v>13325</v>
      </c>
      <c r="AN14" s="70"/>
      <c r="AO14" s="71">
        <f>AI14+AK14+AM14</f>
        <v>54533</v>
      </c>
      <c r="AP14" s="71">
        <f>AJ14+AL14+AN14</f>
        <v>0</v>
      </c>
      <c r="AQ14" s="19">
        <f>Q14+Y14+AG14+AO14</f>
        <v>188416</v>
      </c>
      <c r="AR14" s="78">
        <f>R14+Z14+AH14+AP14</f>
        <v>0</v>
      </c>
      <c r="AS14" s="354">
        <f t="shared" si="0"/>
        <v>0</v>
      </c>
    </row>
    <row r="15" spans="2:46" ht="116.25" customHeight="1">
      <c r="B15" s="624"/>
      <c r="C15" s="627" t="s">
        <v>431</v>
      </c>
      <c r="D15" s="250">
        <v>106745</v>
      </c>
      <c r="E15" s="253" t="s">
        <v>188</v>
      </c>
      <c r="F15" s="251" t="s">
        <v>132</v>
      </c>
      <c r="G15" s="255">
        <v>72574</v>
      </c>
      <c r="H15" s="253" t="s">
        <v>766</v>
      </c>
      <c r="I15" s="253" t="s">
        <v>133</v>
      </c>
      <c r="J15" s="340" t="s">
        <v>553</v>
      </c>
      <c r="K15" s="272">
        <v>9950</v>
      </c>
      <c r="L15" s="272"/>
      <c r="M15" s="272">
        <v>11450</v>
      </c>
      <c r="N15" s="272"/>
      <c r="O15" s="272">
        <v>11950</v>
      </c>
      <c r="P15" s="272"/>
      <c r="Q15" s="68">
        <f t="shared" ref="Q15:R30" si="1">K15+M15+O15</f>
        <v>33350</v>
      </c>
      <c r="R15" s="68">
        <f t="shared" si="1"/>
        <v>0</v>
      </c>
      <c r="S15" s="466">
        <v>7875</v>
      </c>
      <c r="T15" s="466"/>
      <c r="U15" s="466">
        <v>8365</v>
      </c>
      <c r="V15" s="466"/>
      <c r="W15" s="466">
        <v>8120</v>
      </c>
      <c r="X15" s="67"/>
      <c r="Y15" s="68">
        <f t="shared" ref="Y15:Z30" si="2">S15+U15+W15</f>
        <v>24360</v>
      </c>
      <c r="Z15" s="68">
        <f t="shared" si="2"/>
        <v>0</v>
      </c>
      <c r="AA15" s="466">
        <v>8435</v>
      </c>
      <c r="AB15" s="67"/>
      <c r="AC15" s="466">
        <v>8435</v>
      </c>
      <c r="AD15" s="67"/>
      <c r="AE15" s="466">
        <v>8435</v>
      </c>
      <c r="AF15" s="67"/>
      <c r="AG15" s="68">
        <f t="shared" ref="AG15:AH30" si="3">AA15+AC15+AE15</f>
        <v>25305</v>
      </c>
      <c r="AH15" s="68">
        <f t="shared" si="3"/>
        <v>0</v>
      </c>
      <c r="AI15" s="466">
        <v>8365</v>
      </c>
      <c r="AJ15" s="466"/>
      <c r="AK15" s="466">
        <v>8015</v>
      </c>
      <c r="AL15" s="466"/>
      <c r="AM15" s="466">
        <v>7350</v>
      </c>
      <c r="AN15" s="67"/>
      <c r="AO15" s="68">
        <f t="shared" ref="AO15:AP26" si="4">AI15+AK15+AM15</f>
        <v>23730</v>
      </c>
      <c r="AP15" s="68">
        <f t="shared" si="4"/>
        <v>0</v>
      </c>
      <c r="AQ15" s="23">
        <f t="shared" ref="AQ15:AR26" si="5">Q15+Y15+AG15+AO15</f>
        <v>106745</v>
      </c>
      <c r="AR15" s="77">
        <f t="shared" si="5"/>
        <v>0</v>
      </c>
      <c r="AS15" s="354">
        <f t="shared" si="0"/>
        <v>0</v>
      </c>
      <c r="AT15" s="69"/>
    </row>
    <row r="16" spans="2:46" ht="101.25" customHeight="1">
      <c r="B16" s="623"/>
      <c r="C16" s="514"/>
      <c r="D16" s="804">
        <v>279</v>
      </c>
      <c r="E16" s="253" t="s">
        <v>188</v>
      </c>
      <c r="F16" s="253" t="s">
        <v>132</v>
      </c>
      <c r="G16" s="276">
        <v>363</v>
      </c>
      <c r="H16" s="253" t="s">
        <v>771</v>
      </c>
      <c r="I16" s="253" t="s">
        <v>133</v>
      </c>
      <c r="J16" s="247" t="s">
        <v>552</v>
      </c>
      <c r="K16" s="185">
        <v>25</v>
      </c>
      <c r="L16" s="185"/>
      <c r="M16" s="185">
        <v>25</v>
      </c>
      <c r="N16" s="185"/>
      <c r="O16" s="185">
        <v>40</v>
      </c>
      <c r="P16" s="185"/>
      <c r="Q16" s="71">
        <f t="shared" si="1"/>
        <v>90</v>
      </c>
      <c r="R16" s="71">
        <f t="shared" si="1"/>
        <v>0</v>
      </c>
      <c r="S16" s="185">
        <v>1</v>
      </c>
      <c r="T16" s="74"/>
      <c r="U16" s="185">
        <v>3</v>
      </c>
      <c r="V16" s="74"/>
      <c r="W16" s="185">
        <v>25</v>
      </c>
      <c r="X16" s="74"/>
      <c r="Y16" s="71">
        <f t="shared" si="2"/>
        <v>29</v>
      </c>
      <c r="Z16" s="71">
        <f t="shared" si="2"/>
        <v>0</v>
      </c>
      <c r="AA16" s="134">
        <v>25</v>
      </c>
      <c r="AB16" s="134"/>
      <c r="AC16" s="134">
        <v>30</v>
      </c>
      <c r="AD16" s="134"/>
      <c r="AE16" s="134">
        <v>25</v>
      </c>
      <c r="AF16" s="76"/>
      <c r="AG16" s="71">
        <f t="shared" si="3"/>
        <v>80</v>
      </c>
      <c r="AH16" s="71">
        <f t="shared" si="3"/>
        <v>0</v>
      </c>
      <c r="AI16" s="134">
        <v>25</v>
      </c>
      <c r="AJ16" s="134"/>
      <c r="AK16" s="134">
        <v>25</v>
      </c>
      <c r="AL16" s="134"/>
      <c r="AM16" s="134">
        <v>30</v>
      </c>
      <c r="AN16" s="74"/>
      <c r="AO16" s="68">
        <f>AI16+AK16+AM16</f>
        <v>80</v>
      </c>
      <c r="AP16" s="68">
        <f>AJ16+AL16+AN16</f>
        <v>0</v>
      </c>
      <c r="AQ16" s="23">
        <f>Q16+Y16+AG16+AO16</f>
        <v>279</v>
      </c>
      <c r="AR16" s="77">
        <f>R16+Z16+AH16+AP16</f>
        <v>0</v>
      </c>
      <c r="AS16" s="354">
        <f t="shared" si="0"/>
        <v>0</v>
      </c>
      <c r="AT16" s="69"/>
    </row>
    <row r="17" spans="2:46" ht="147" customHeight="1">
      <c r="B17" s="624"/>
      <c r="C17" s="514"/>
      <c r="D17" s="250">
        <v>8078</v>
      </c>
      <c r="E17" s="253" t="s">
        <v>189</v>
      </c>
      <c r="F17" s="253" t="s">
        <v>134</v>
      </c>
      <c r="G17" s="255">
        <v>13535</v>
      </c>
      <c r="H17" s="253" t="s">
        <v>767</v>
      </c>
      <c r="I17" s="251" t="s">
        <v>135</v>
      </c>
      <c r="J17" s="254" t="s">
        <v>554</v>
      </c>
      <c r="K17" s="273">
        <v>660</v>
      </c>
      <c r="L17" s="273"/>
      <c r="M17" s="273">
        <v>860</v>
      </c>
      <c r="N17" s="273"/>
      <c r="O17" s="273">
        <v>860</v>
      </c>
      <c r="P17" s="273"/>
      <c r="Q17" s="68">
        <f t="shared" si="1"/>
        <v>2380</v>
      </c>
      <c r="R17" s="68">
        <f t="shared" si="1"/>
        <v>0</v>
      </c>
      <c r="S17" s="465">
        <v>532</v>
      </c>
      <c r="T17" s="465"/>
      <c r="U17" s="465">
        <v>672</v>
      </c>
      <c r="V17" s="465"/>
      <c r="W17" s="465">
        <v>672</v>
      </c>
      <c r="X17" s="70"/>
      <c r="Y17" s="68">
        <f t="shared" si="2"/>
        <v>1876</v>
      </c>
      <c r="Z17" s="68">
        <f t="shared" si="2"/>
        <v>0</v>
      </c>
      <c r="AA17" s="465">
        <v>672</v>
      </c>
      <c r="AB17" s="70"/>
      <c r="AC17" s="465">
        <v>672</v>
      </c>
      <c r="AD17" s="70"/>
      <c r="AE17" s="465">
        <v>672</v>
      </c>
      <c r="AF17" s="70"/>
      <c r="AG17" s="68">
        <f t="shared" si="3"/>
        <v>2016</v>
      </c>
      <c r="AH17" s="68">
        <f t="shared" si="3"/>
        <v>0</v>
      </c>
      <c r="AI17" s="465">
        <v>672</v>
      </c>
      <c r="AJ17" s="70"/>
      <c r="AK17" s="465">
        <v>672</v>
      </c>
      <c r="AL17" s="70"/>
      <c r="AM17" s="465">
        <v>462</v>
      </c>
      <c r="AN17" s="70"/>
      <c r="AO17" s="68">
        <f t="shared" si="4"/>
        <v>1806</v>
      </c>
      <c r="AP17" s="68">
        <f t="shared" si="4"/>
        <v>0</v>
      </c>
      <c r="AQ17" s="19">
        <f t="shared" si="5"/>
        <v>8078</v>
      </c>
      <c r="AR17" s="78">
        <f t="shared" si="5"/>
        <v>0</v>
      </c>
      <c r="AS17" s="354">
        <f t="shared" si="0"/>
        <v>0</v>
      </c>
    </row>
    <row r="18" spans="2:46" ht="120">
      <c r="B18" s="624"/>
      <c r="C18" s="514"/>
      <c r="D18" s="250">
        <v>97098</v>
      </c>
      <c r="E18" s="253" t="s">
        <v>155</v>
      </c>
      <c r="F18" s="253" t="s">
        <v>136</v>
      </c>
      <c r="G18" s="255">
        <v>123426</v>
      </c>
      <c r="H18" s="253" t="s">
        <v>768</v>
      </c>
      <c r="I18" s="253" t="s">
        <v>137</v>
      </c>
      <c r="J18" s="428" t="s">
        <v>763</v>
      </c>
      <c r="K18" s="273">
        <v>7054</v>
      </c>
      <c r="L18" s="273"/>
      <c r="M18" s="273">
        <v>9905</v>
      </c>
      <c r="N18" s="273"/>
      <c r="O18" s="273">
        <v>10370</v>
      </c>
      <c r="P18" s="273"/>
      <c r="Q18" s="68">
        <f t="shared" si="1"/>
        <v>27329</v>
      </c>
      <c r="R18" s="68">
        <f t="shared" si="1"/>
        <v>0</v>
      </c>
      <c r="S18" s="465">
        <v>7190</v>
      </c>
      <c r="T18" s="465"/>
      <c r="U18" s="465">
        <v>8115</v>
      </c>
      <c r="V18" s="465"/>
      <c r="W18" s="465">
        <v>8185</v>
      </c>
      <c r="X18" s="70"/>
      <c r="Y18" s="68">
        <f t="shared" si="2"/>
        <v>23490</v>
      </c>
      <c r="Z18" s="68">
        <f t="shared" si="2"/>
        <v>0</v>
      </c>
      <c r="AA18" s="465">
        <v>8165</v>
      </c>
      <c r="AB18" s="465"/>
      <c r="AC18" s="465">
        <v>8214</v>
      </c>
      <c r="AD18" s="465"/>
      <c r="AE18" s="465">
        <v>8242</v>
      </c>
      <c r="AF18" s="70"/>
      <c r="AG18" s="68">
        <f t="shared" si="3"/>
        <v>24621</v>
      </c>
      <c r="AH18" s="68">
        <f t="shared" si="3"/>
        <v>0</v>
      </c>
      <c r="AI18" s="465">
        <v>8011</v>
      </c>
      <c r="AJ18" s="465"/>
      <c r="AK18" s="465">
        <v>7990</v>
      </c>
      <c r="AL18" s="465"/>
      <c r="AM18" s="465">
        <v>5657</v>
      </c>
      <c r="AN18" s="70"/>
      <c r="AO18" s="68">
        <f t="shared" si="4"/>
        <v>21658</v>
      </c>
      <c r="AP18" s="68">
        <f t="shared" si="4"/>
        <v>0</v>
      </c>
      <c r="AQ18" s="19">
        <f t="shared" si="5"/>
        <v>97098</v>
      </c>
      <c r="AR18" s="78">
        <f t="shared" si="5"/>
        <v>0</v>
      </c>
      <c r="AS18" s="354">
        <f t="shared" si="0"/>
        <v>0</v>
      </c>
      <c r="AT18" s="69"/>
    </row>
    <row r="19" spans="2:46" ht="120">
      <c r="B19" s="624"/>
      <c r="C19" s="514"/>
      <c r="D19" s="250">
        <v>21500</v>
      </c>
      <c r="E19" s="253" t="s">
        <v>155</v>
      </c>
      <c r="F19" s="253" t="s">
        <v>136</v>
      </c>
      <c r="G19" s="257">
        <v>34000</v>
      </c>
      <c r="H19" s="245" t="s">
        <v>773</v>
      </c>
      <c r="I19" s="253" t="s">
        <v>137</v>
      </c>
      <c r="J19" s="247" t="s">
        <v>156</v>
      </c>
      <c r="K19" s="185">
        <v>2500</v>
      </c>
      <c r="L19" s="185"/>
      <c r="M19" s="185">
        <v>3000</v>
      </c>
      <c r="N19" s="185"/>
      <c r="O19" s="185">
        <v>3000</v>
      </c>
      <c r="P19" s="185"/>
      <c r="Q19" s="68">
        <f>K19+M19+O19</f>
        <v>8500</v>
      </c>
      <c r="R19" s="68">
        <f>L19+N19+P19</f>
        <v>0</v>
      </c>
      <c r="S19" s="134">
        <v>1400</v>
      </c>
      <c r="T19" s="134"/>
      <c r="U19" s="134">
        <v>1500</v>
      </c>
      <c r="V19" s="134"/>
      <c r="W19" s="134">
        <f>+U19</f>
        <v>1500</v>
      </c>
      <c r="X19" s="74"/>
      <c r="Y19" s="68">
        <f>S19+U19+W19</f>
        <v>4400</v>
      </c>
      <c r="Z19" s="68">
        <f>T19+V19+X19</f>
        <v>0</v>
      </c>
      <c r="AA19" s="134">
        <v>1500</v>
      </c>
      <c r="AB19" s="74"/>
      <c r="AC19" s="134">
        <v>1500</v>
      </c>
      <c r="AD19" s="74"/>
      <c r="AE19" s="134">
        <v>1500</v>
      </c>
      <c r="AF19" s="76"/>
      <c r="AG19" s="68">
        <f>AA19+AC19+AE19</f>
        <v>4500</v>
      </c>
      <c r="AH19" s="68">
        <f>AB19+AD19+AF19</f>
        <v>0</v>
      </c>
      <c r="AI19" s="185">
        <v>1500</v>
      </c>
      <c r="AJ19" s="74"/>
      <c r="AK19" s="185">
        <v>1500</v>
      </c>
      <c r="AL19" s="74"/>
      <c r="AM19" s="185">
        <v>1100</v>
      </c>
      <c r="AN19" s="74"/>
      <c r="AO19" s="68">
        <f>AI19+AK19+AM19</f>
        <v>4100</v>
      </c>
      <c r="AP19" s="68">
        <f>AJ19+AL19+AN19</f>
        <v>0</v>
      </c>
      <c r="AQ19" s="19">
        <f>Q19+Y19+AG19+AO19</f>
        <v>21500</v>
      </c>
      <c r="AR19" s="78">
        <f>R19+Z19+AH19+AP19</f>
        <v>0</v>
      </c>
      <c r="AS19" s="354">
        <f t="shared" si="0"/>
        <v>0</v>
      </c>
      <c r="AT19" s="69"/>
    </row>
    <row r="20" spans="2:46" ht="120">
      <c r="B20" s="623"/>
      <c r="C20" s="514"/>
      <c r="D20" s="804">
        <v>11370</v>
      </c>
      <c r="E20" s="253" t="s">
        <v>155</v>
      </c>
      <c r="F20" s="253" t="s">
        <v>136</v>
      </c>
      <c r="G20" s="279">
        <v>20500</v>
      </c>
      <c r="H20" s="253" t="s">
        <v>772</v>
      </c>
      <c r="I20" s="253" t="s">
        <v>137</v>
      </c>
      <c r="J20" s="280" t="s">
        <v>203</v>
      </c>
      <c r="K20" s="185">
        <v>1500</v>
      </c>
      <c r="L20" s="185"/>
      <c r="M20" s="185">
        <v>1500</v>
      </c>
      <c r="N20" s="185"/>
      <c r="O20" s="185">
        <v>1700</v>
      </c>
      <c r="P20" s="185"/>
      <c r="Q20" s="68">
        <f>K20+M20+O20</f>
        <v>4700</v>
      </c>
      <c r="R20" s="68">
        <f>L20+N20+P20</f>
        <v>0</v>
      </c>
      <c r="S20" s="134">
        <v>700</v>
      </c>
      <c r="T20" s="134"/>
      <c r="U20" s="134">
        <v>770</v>
      </c>
      <c r="V20" s="134"/>
      <c r="W20" s="134">
        <v>780</v>
      </c>
      <c r="X20" s="74"/>
      <c r="Y20" s="68">
        <f>S20+U20+W20</f>
        <v>2250</v>
      </c>
      <c r="Z20" s="68">
        <f>T20+V20+X20</f>
        <v>0</v>
      </c>
      <c r="AA20" s="134">
        <v>760</v>
      </c>
      <c r="AB20" s="134"/>
      <c r="AC20" s="134">
        <v>730</v>
      </c>
      <c r="AD20" s="134"/>
      <c r="AE20" s="134">
        <v>740</v>
      </c>
      <c r="AF20" s="76"/>
      <c r="AG20" s="68">
        <f>AA20+AC20+AE20</f>
        <v>2230</v>
      </c>
      <c r="AH20" s="68">
        <f>AB20+AD20+AF20</f>
        <v>0</v>
      </c>
      <c r="AI20" s="134">
        <v>730</v>
      </c>
      <c r="AJ20" s="134"/>
      <c r="AK20" s="134">
        <v>730</v>
      </c>
      <c r="AL20" s="134"/>
      <c r="AM20" s="134">
        <v>730</v>
      </c>
      <c r="AN20" s="74"/>
      <c r="AO20" s="68">
        <f>AI20+AK20+AM20</f>
        <v>2190</v>
      </c>
      <c r="AP20" s="68">
        <f>AJ20+AL20+AN20</f>
        <v>0</v>
      </c>
      <c r="AQ20" s="19">
        <f>Q20+Y20+AG20+AO20</f>
        <v>11370</v>
      </c>
      <c r="AR20" s="78">
        <f>R20+Z20+AH20+AP20</f>
        <v>0</v>
      </c>
      <c r="AS20" s="354">
        <f t="shared" si="0"/>
        <v>0</v>
      </c>
      <c r="AT20" s="69"/>
    </row>
    <row r="21" spans="2:46" ht="195">
      <c r="B21" s="623"/>
      <c r="C21" s="514"/>
      <c r="D21" s="264" t="s">
        <v>147</v>
      </c>
      <c r="E21" s="261" t="s">
        <v>192</v>
      </c>
      <c r="F21" s="262" t="s">
        <v>148</v>
      </c>
      <c r="G21" s="264" t="s">
        <v>149</v>
      </c>
      <c r="H21" s="261" t="s">
        <v>150</v>
      </c>
      <c r="I21" s="253" t="s">
        <v>151</v>
      </c>
      <c r="J21" s="247" t="s">
        <v>555</v>
      </c>
      <c r="K21" s="427">
        <v>0.80000000000000016</v>
      </c>
      <c r="L21" s="423"/>
      <c r="M21" s="427">
        <v>0.80000000000000016</v>
      </c>
      <c r="N21" s="423"/>
      <c r="O21" s="427">
        <v>0.80000000000000016</v>
      </c>
      <c r="P21" s="423"/>
      <c r="Q21" s="354">
        <f>AVERAGE(K21,M21,O21)</f>
        <v>0.80000000000000016</v>
      </c>
      <c r="R21" s="350">
        <f>IFERROR(IF(OR(AQ21="",AQ21=0),0,ROUNDDOWN(AVERAGE(L21,N21,P21),3)),0)</f>
        <v>0</v>
      </c>
      <c r="S21" s="427">
        <v>0.80000000000000016</v>
      </c>
      <c r="T21" s="353"/>
      <c r="U21" s="427">
        <v>0.80000000000000016</v>
      </c>
      <c r="V21" s="353"/>
      <c r="W21" s="427">
        <v>0.80000000000000016</v>
      </c>
      <c r="X21" s="353"/>
      <c r="Y21" s="354">
        <f>AVERAGE(S21,U21,W21)</f>
        <v>0.80000000000000016</v>
      </c>
      <c r="Z21" s="354">
        <f>IFERROR(AVERAGE(T21,V21,X21),0)</f>
        <v>0</v>
      </c>
      <c r="AA21" s="427">
        <v>0.80000000000000016</v>
      </c>
      <c r="AB21" s="353"/>
      <c r="AC21" s="427">
        <v>0.80000000000000016</v>
      </c>
      <c r="AD21" s="353"/>
      <c r="AE21" s="427">
        <v>0.80000000000000016</v>
      </c>
      <c r="AF21" s="353"/>
      <c r="AG21" s="354">
        <f>AVERAGE(AA21,AC21,AE21)</f>
        <v>0.80000000000000016</v>
      </c>
      <c r="AH21" s="354">
        <f>IFERROR(AVERAGE(AB21,AD21,AF21),0)</f>
        <v>0</v>
      </c>
      <c r="AI21" s="427">
        <v>0.80000000000000016</v>
      </c>
      <c r="AJ21" s="353"/>
      <c r="AK21" s="427">
        <v>0.80000000000000016</v>
      </c>
      <c r="AL21" s="353"/>
      <c r="AM21" s="427">
        <v>0.80000000000000016</v>
      </c>
      <c r="AN21" s="353"/>
      <c r="AO21" s="354">
        <f>AVERAGE(AI21,AK21,AM21)</f>
        <v>0.80000000000000016</v>
      </c>
      <c r="AP21" s="354">
        <f>IFERROR(AVERAGE(AJ21,AL21,AN21),0)</f>
        <v>0</v>
      </c>
      <c r="AQ21" s="354">
        <f>AVERAGE(Q21,Y21,AG21,AO21)</f>
        <v>0.80000000000000016</v>
      </c>
      <c r="AR21" s="354">
        <f>IFERROR(IF(OR(AQ21="",AQ21=0),0,ROUNDDOWN(AVERAGE(L21,N21,P21,T21,V21,X21,AB21,AD21,AF21,AJ21,AL21,AN21),3)),0)</f>
        <v>0</v>
      </c>
      <c r="AS21" s="354">
        <f t="shared" ref="AS21:AS33" si="6">IF(AND(AR21&gt;0,AQ21&gt;0),AR21/AQ21,0)</f>
        <v>0</v>
      </c>
      <c r="AT21" s="69"/>
    </row>
    <row r="22" spans="2:46" ht="90">
      <c r="B22" s="624"/>
      <c r="C22" s="249" t="s">
        <v>432</v>
      </c>
      <c r="D22" s="250">
        <v>13130</v>
      </c>
      <c r="E22" s="253" t="s">
        <v>190</v>
      </c>
      <c r="F22" s="253" t="s">
        <v>138</v>
      </c>
      <c r="G22" s="252">
        <v>17000</v>
      </c>
      <c r="H22" s="253" t="s">
        <v>769</v>
      </c>
      <c r="I22" s="253" t="s">
        <v>139</v>
      </c>
      <c r="J22" s="247" t="s">
        <v>140</v>
      </c>
      <c r="K22" s="273">
        <v>1300</v>
      </c>
      <c r="L22" s="273"/>
      <c r="M22" s="273">
        <v>1500</v>
      </c>
      <c r="N22" s="273"/>
      <c r="O22" s="273">
        <v>1300</v>
      </c>
      <c r="P22" s="273"/>
      <c r="Q22" s="71">
        <f t="shared" si="1"/>
        <v>4100</v>
      </c>
      <c r="R22" s="71">
        <f t="shared" si="1"/>
        <v>0</v>
      </c>
      <c r="S22" s="465">
        <v>1120</v>
      </c>
      <c r="T22" s="465"/>
      <c r="U22" s="465">
        <v>1120</v>
      </c>
      <c r="V22" s="465"/>
      <c r="W22" s="465">
        <v>1120</v>
      </c>
      <c r="X22" s="70"/>
      <c r="Y22" s="71">
        <f t="shared" si="2"/>
        <v>3360</v>
      </c>
      <c r="Z22" s="71">
        <f t="shared" si="2"/>
        <v>0</v>
      </c>
      <c r="AA22" s="465">
        <v>980</v>
      </c>
      <c r="AB22" s="465"/>
      <c r="AC22" s="465">
        <v>980</v>
      </c>
      <c r="AD22" s="465"/>
      <c r="AE22" s="465">
        <v>980</v>
      </c>
      <c r="AF22" s="70"/>
      <c r="AG22" s="71">
        <f t="shared" si="3"/>
        <v>2940</v>
      </c>
      <c r="AH22" s="71">
        <f t="shared" si="3"/>
        <v>0</v>
      </c>
      <c r="AI22" s="465">
        <v>980</v>
      </c>
      <c r="AJ22" s="465"/>
      <c r="AK22" s="465">
        <v>980</v>
      </c>
      <c r="AL22" s="465"/>
      <c r="AM22" s="465">
        <v>770</v>
      </c>
      <c r="AN22" s="70"/>
      <c r="AO22" s="71">
        <f t="shared" si="4"/>
        <v>2730</v>
      </c>
      <c r="AP22" s="71">
        <f t="shared" si="4"/>
        <v>0</v>
      </c>
      <c r="AQ22" s="19">
        <f t="shared" si="5"/>
        <v>13130</v>
      </c>
      <c r="AR22" s="78">
        <f t="shared" si="5"/>
        <v>0</v>
      </c>
      <c r="AS22" s="354">
        <f t="shared" si="6"/>
        <v>0</v>
      </c>
    </row>
    <row r="23" spans="2:46" ht="105">
      <c r="B23" s="624"/>
      <c r="C23" s="258" t="s">
        <v>487</v>
      </c>
      <c r="D23" s="250">
        <v>1</v>
      </c>
      <c r="E23" s="253" t="s">
        <v>488</v>
      </c>
      <c r="F23" s="251" t="s">
        <v>489</v>
      </c>
      <c r="G23" s="259">
        <v>1</v>
      </c>
      <c r="H23" s="253" t="s">
        <v>490</v>
      </c>
      <c r="I23" s="253" t="s">
        <v>141</v>
      </c>
      <c r="J23" s="254" t="s">
        <v>554</v>
      </c>
      <c r="K23" s="273">
        <v>0</v>
      </c>
      <c r="L23" s="273"/>
      <c r="M23" s="273">
        <v>0</v>
      </c>
      <c r="N23" s="273"/>
      <c r="O23" s="273">
        <v>0</v>
      </c>
      <c r="P23" s="273"/>
      <c r="Q23" s="71">
        <f t="shared" si="1"/>
        <v>0</v>
      </c>
      <c r="R23" s="71">
        <f t="shared" si="1"/>
        <v>0</v>
      </c>
      <c r="S23" s="273">
        <v>0</v>
      </c>
      <c r="T23" s="70"/>
      <c r="U23" s="273">
        <v>0</v>
      </c>
      <c r="V23" s="70"/>
      <c r="W23" s="273">
        <v>0</v>
      </c>
      <c r="X23" s="70"/>
      <c r="Y23" s="71">
        <f t="shared" si="2"/>
        <v>0</v>
      </c>
      <c r="Z23" s="71">
        <f t="shared" si="2"/>
        <v>0</v>
      </c>
      <c r="AA23" s="273">
        <v>0</v>
      </c>
      <c r="AB23" s="70"/>
      <c r="AC23" s="273">
        <v>0</v>
      </c>
      <c r="AD23" s="70"/>
      <c r="AE23" s="273">
        <v>0</v>
      </c>
      <c r="AF23" s="70"/>
      <c r="AG23" s="71">
        <f t="shared" si="3"/>
        <v>0</v>
      </c>
      <c r="AH23" s="71">
        <f t="shared" si="3"/>
        <v>0</v>
      </c>
      <c r="AI23" s="273">
        <v>1</v>
      </c>
      <c r="AJ23" s="70"/>
      <c r="AK23" s="273">
        <v>0</v>
      </c>
      <c r="AL23" s="70"/>
      <c r="AM23" s="273">
        <v>0</v>
      </c>
      <c r="AN23" s="70"/>
      <c r="AO23" s="71">
        <f t="shared" si="4"/>
        <v>1</v>
      </c>
      <c r="AP23" s="71">
        <f t="shared" si="4"/>
        <v>0</v>
      </c>
      <c r="AQ23" s="19">
        <f t="shared" si="5"/>
        <v>1</v>
      </c>
      <c r="AR23" s="78">
        <f t="shared" si="5"/>
        <v>0</v>
      </c>
      <c r="AS23" s="354">
        <f t="shared" si="6"/>
        <v>0</v>
      </c>
    </row>
    <row r="24" spans="2:46" ht="113.25" customHeight="1">
      <c r="B24" s="624"/>
      <c r="C24" s="258" t="s">
        <v>433</v>
      </c>
      <c r="D24" s="260">
        <v>1</v>
      </c>
      <c r="E24" s="261" t="s">
        <v>191</v>
      </c>
      <c r="F24" s="261" t="s">
        <v>142</v>
      </c>
      <c r="G24" s="262">
        <v>1</v>
      </c>
      <c r="H24" s="261" t="s">
        <v>143</v>
      </c>
      <c r="I24" s="253" t="s">
        <v>144</v>
      </c>
      <c r="J24" s="263" t="s">
        <v>764</v>
      </c>
      <c r="K24" s="273">
        <v>0</v>
      </c>
      <c r="L24" s="273"/>
      <c r="M24" s="273">
        <v>0</v>
      </c>
      <c r="N24" s="273"/>
      <c r="O24" s="273">
        <v>0</v>
      </c>
      <c r="P24" s="273"/>
      <c r="Q24" s="71">
        <f t="shared" si="1"/>
        <v>0</v>
      </c>
      <c r="R24" s="71">
        <f t="shared" si="1"/>
        <v>0</v>
      </c>
      <c r="S24" s="273">
        <v>0</v>
      </c>
      <c r="T24" s="70"/>
      <c r="U24" s="273">
        <v>0</v>
      </c>
      <c r="V24" s="70"/>
      <c r="W24" s="273">
        <v>0</v>
      </c>
      <c r="X24" s="70"/>
      <c r="Y24" s="71">
        <f t="shared" si="2"/>
        <v>0</v>
      </c>
      <c r="Z24" s="71">
        <f t="shared" si="2"/>
        <v>0</v>
      </c>
      <c r="AA24" s="273">
        <v>0</v>
      </c>
      <c r="AB24" s="70"/>
      <c r="AC24" s="273">
        <v>0</v>
      </c>
      <c r="AD24" s="70"/>
      <c r="AE24" s="273">
        <v>0</v>
      </c>
      <c r="AF24" s="70"/>
      <c r="AG24" s="71">
        <f t="shared" si="3"/>
        <v>0</v>
      </c>
      <c r="AH24" s="71">
        <f t="shared" si="3"/>
        <v>0</v>
      </c>
      <c r="AI24" s="273">
        <v>0</v>
      </c>
      <c r="AJ24" s="70"/>
      <c r="AK24" s="273">
        <v>1</v>
      </c>
      <c r="AL24" s="70"/>
      <c r="AM24" s="273">
        <v>0</v>
      </c>
      <c r="AN24" s="70"/>
      <c r="AO24" s="71">
        <f t="shared" si="4"/>
        <v>1</v>
      </c>
      <c r="AP24" s="71">
        <f t="shared" si="4"/>
        <v>0</v>
      </c>
      <c r="AQ24" s="19">
        <f t="shared" si="5"/>
        <v>1</v>
      </c>
      <c r="AR24" s="78">
        <f t="shared" si="5"/>
        <v>0</v>
      </c>
      <c r="AS24" s="354">
        <f t="shared" si="6"/>
        <v>0</v>
      </c>
    </row>
    <row r="25" spans="2:46" ht="120">
      <c r="B25" s="624"/>
      <c r="C25" s="258" t="s">
        <v>491</v>
      </c>
      <c r="D25" s="250">
        <v>5</v>
      </c>
      <c r="E25" s="253" t="s">
        <v>492</v>
      </c>
      <c r="F25" s="251" t="s">
        <v>145</v>
      </c>
      <c r="G25" s="259">
        <v>5</v>
      </c>
      <c r="H25" s="253" t="s">
        <v>770</v>
      </c>
      <c r="I25" s="253" t="s">
        <v>493</v>
      </c>
      <c r="J25" s="247" t="s">
        <v>146</v>
      </c>
      <c r="K25" s="273">
        <v>0</v>
      </c>
      <c r="L25" s="273"/>
      <c r="M25" s="273">
        <v>0</v>
      </c>
      <c r="N25" s="273"/>
      <c r="O25" s="273">
        <v>1</v>
      </c>
      <c r="P25" s="273"/>
      <c r="Q25" s="71">
        <f t="shared" si="1"/>
        <v>1</v>
      </c>
      <c r="R25" s="71">
        <f t="shared" si="1"/>
        <v>0</v>
      </c>
      <c r="S25" s="273">
        <v>0</v>
      </c>
      <c r="T25" s="70"/>
      <c r="U25" s="273">
        <v>0</v>
      </c>
      <c r="V25" s="70"/>
      <c r="W25" s="273">
        <v>0</v>
      </c>
      <c r="X25" s="70"/>
      <c r="Y25" s="71">
        <f t="shared" si="2"/>
        <v>0</v>
      </c>
      <c r="Z25" s="71">
        <f t="shared" si="2"/>
        <v>0</v>
      </c>
      <c r="AA25" s="273">
        <v>0</v>
      </c>
      <c r="AB25" s="70"/>
      <c r="AC25" s="273">
        <v>2</v>
      </c>
      <c r="AD25" s="70"/>
      <c r="AE25" s="273">
        <v>1</v>
      </c>
      <c r="AF25" s="70"/>
      <c r="AG25" s="71">
        <f t="shared" si="3"/>
        <v>3</v>
      </c>
      <c r="AH25" s="71">
        <f t="shared" si="3"/>
        <v>0</v>
      </c>
      <c r="AI25" s="273">
        <v>1</v>
      </c>
      <c r="AJ25" s="70"/>
      <c r="AK25" s="273">
        <v>0</v>
      </c>
      <c r="AL25" s="70"/>
      <c r="AM25" s="273">
        <v>0</v>
      </c>
      <c r="AN25" s="70"/>
      <c r="AO25" s="71">
        <f t="shared" si="4"/>
        <v>1</v>
      </c>
      <c r="AP25" s="71">
        <f t="shared" si="4"/>
        <v>0</v>
      </c>
      <c r="AQ25" s="19">
        <f t="shared" si="5"/>
        <v>5</v>
      </c>
      <c r="AR25" s="78">
        <f t="shared" si="5"/>
        <v>0</v>
      </c>
      <c r="AS25" s="354">
        <f t="shared" si="6"/>
        <v>0</v>
      </c>
    </row>
    <row r="26" spans="2:46" ht="225">
      <c r="B26" s="624"/>
      <c r="C26" s="266" t="s">
        <v>479</v>
      </c>
      <c r="D26" s="250">
        <v>20</v>
      </c>
      <c r="E26" s="253" t="s">
        <v>194</v>
      </c>
      <c r="F26" s="251" t="s">
        <v>154</v>
      </c>
      <c r="G26" s="252">
        <v>34</v>
      </c>
      <c r="H26" s="253" t="s">
        <v>548</v>
      </c>
      <c r="I26" s="251" t="s">
        <v>494</v>
      </c>
      <c r="J26" s="428" t="s">
        <v>549</v>
      </c>
      <c r="K26" s="273">
        <v>0</v>
      </c>
      <c r="L26" s="273"/>
      <c r="M26" s="273">
        <v>0</v>
      </c>
      <c r="N26" s="273"/>
      <c r="O26" s="273">
        <v>0</v>
      </c>
      <c r="P26" s="273"/>
      <c r="Q26" s="71">
        <f t="shared" si="1"/>
        <v>0</v>
      </c>
      <c r="R26" s="71">
        <f t="shared" si="1"/>
        <v>0</v>
      </c>
      <c r="S26" s="273">
        <v>6</v>
      </c>
      <c r="T26" s="70"/>
      <c r="U26" s="274">
        <v>5</v>
      </c>
      <c r="V26" s="70"/>
      <c r="W26" s="273">
        <v>4</v>
      </c>
      <c r="X26" s="70"/>
      <c r="Y26" s="71">
        <f t="shared" si="2"/>
        <v>15</v>
      </c>
      <c r="Z26" s="71">
        <f t="shared" si="2"/>
        <v>0</v>
      </c>
      <c r="AA26" s="273">
        <v>2</v>
      </c>
      <c r="AB26" s="70"/>
      <c r="AC26" s="273">
        <v>2</v>
      </c>
      <c r="AD26" s="70"/>
      <c r="AE26" s="273">
        <v>0</v>
      </c>
      <c r="AF26" s="70"/>
      <c r="AG26" s="71">
        <f t="shared" si="3"/>
        <v>4</v>
      </c>
      <c r="AH26" s="71">
        <f t="shared" si="3"/>
        <v>0</v>
      </c>
      <c r="AI26" s="273">
        <v>1</v>
      </c>
      <c r="AJ26" s="70"/>
      <c r="AK26" s="273">
        <v>0</v>
      </c>
      <c r="AL26" s="70"/>
      <c r="AM26" s="273">
        <v>0</v>
      </c>
      <c r="AN26" s="70"/>
      <c r="AO26" s="71">
        <f t="shared" si="4"/>
        <v>1</v>
      </c>
      <c r="AP26" s="71">
        <f t="shared" si="4"/>
        <v>0</v>
      </c>
      <c r="AQ26" s="19">
        <f t="shared" ref="AQ26:AQ33" si="7">+Q26+Y26+AG26+AO26</f>
        <v>20</v>
      </c>
      <c r="AR26" s="78">
        <f t="shared" si="5"/>
        <v>0</v>
      </c>
      <c r="AS26" s="354">
        <f t="shared" si="6"/>
        <v>0</v>
      </c>
    </row>
    <row r="27" spans="2:46" ht="112.5" customHeight="1">
      <c r="B27" s="624"/>
      <c r="C27" s="258" t="s">
        <v>480</v>
      </c>
      <c r="D27" s="304">
        <v>20000</v>
      </c>
      <c r="E27" s="267" t="s">
        <v>157</v>
      </c>
      <c r="F27" s="256" t="s">
        <v>158</v>
      </c>
      <c r="G27" s="257">
        <v>18000</v>
      </c>
      <c r="H27" s="247" t="s">
        <v>159</v>
      </c>
      <c r="I27" s="245" t="s">
        <v>160</v>
      </c>
      <c r="J27" s="247" t="s">
        <v>551</v>
      </c>
      <c r="K27" s="185">
        <v>0</v>
      </c>
      <c r="L27" s="185"/>
      <c r="M27" s="185">
        <v>2000</v>
      </c>
      <c r="N27" s="185"/>
      <c r="O27" s="185">
        <v>2000</v>
      </c>
      <c r="P27" s="185"/>
      <c r="Q27" s="68">
        <f t="shared" si="1"/>
        <v>4000</v>
      </c>
      <c r="R27" s="68">
        <f t="shared" si="1"/>
        <v>0</v>
      </c>
      <c r="S27" s="185">
        <v>2000</v>
      </c>
      <c r="T27" s="74"/>
      <c r="U27" s="185">
        <v>2000</v>
      </c>
      <c r="V27" s="74"/>
      <c r="W27" s="185">
        <v>2000</v>
      </c>
      <c r="X27" s="74"/>
      <c r="Y27" s="68">
        <f t="shared" si="2"/>
        <v>6000</v>
      </c>
      <c r="Z27" s="68">
        <f t="shared" si="2"/>
        <v>0</v>
      </c>
      <c r="AA27" s="185">
        <v>2000</v>
      </c>
      <c r="AB27" s="74"/>
      <c r="AC27" s="185">
        <v>2000</v>
      </c>
      <c r="AD27" s="74"/>
      <c r="AE27" s="185">
        <v>2000</v>
      </c>
      <c r="AF27" s="76"/>
      <c r="AG27" s="68">
        <f t="shared" si="3"/>
        <v>6000</v>
      </c>
      <c r="AH27" s="68">
        <f t="shared" si="3"/>
        <v>0</v>
      </c>
      <c r="AI27" s="185">
        <v>2000</v>
      </c>
      <c r="AJ27" s="74"/>
      <c r="AK27" s="185">
        <v>2000</v>
      </c>
      <c r="AL27" s="74"/>
      <c r="AM27" s="185">
        <v>0</v>
      </c>
      <c r="AN27" s="74"/>
      <c r="AO27" s="71">
        <f t="shared" ref="AO27:AP33" si="8">AI27+AK27+AM27</f>
        <v>4000</v>
      </c>
      <c r="AP27" s="71">
        <f t="shared" si="8"/>
        <v>0</v>
      </c>
      <c r="AQ27" s="19">
        <f t="shared" si="7"/>
        <v>20000</v>
      </c>
      <c r="AR27" s="78">
        <f t="shared" ref="AR27:AR33" si="9">R27+Z27+AH27+AP27</f>
        <v>0</v>
      </c>
      <c r="AS27" s="354">
        <f t="shared" si="6"/>
        <v>0</v>
      </c>
    </row>
    <row r="28" spans="2:46" ht="105" customHeight="1">
      <c r="B28" s="624"/>
      <c r="C28" s="258" t="s">
        <v>481</v>
      </c>
      <c r="D28" s="300">
        <v>5500</v>
      </c>
      <c r="E28" s="267" t="s">
        <v>161</v>
      </c>
      <c r="F28" s="256" t="s">
        <v>162</v>
      </c>
      <c r="G28" s="257">
        <v>5000</v>
      </c>
      <c r="H28" s="247" t="s">
        <v>163</v>
      </c>
      <c r="I28" s="245" t="s">
        <v>164</v>
      </c>
      <c r="J28" s="247" t="s">
        <v>551</v>
      </c>
      <c r="K28" s="185">
        <v>0</v>
      </c>
      <c r="L28" s="185"/>
      <c r="M28" s="185">
        <v>550</v>
      </c>
      <c r="N28" s="185"/>
      <c r="O28" s="185">
        <v>550</v>
      </c>
      <c r="P28" s="185"/>
      <c r="Q28" s="68">
        <f t="shared" si="1"/>
        <v>1100</v>
      </c>
      <c r="R28" s="68">
        <f t="shared" si="1"/>
        <v>0</v>
      </c>
      <c r="S28" s="185">
        <v>550</v>
      </c>
      <c r="T28" s="74"/>
      <c r="U28" s="185">
        <v>550</v>
      </c>
      <c r="V28" s="74"/>
      <c r="W28" s="185">
        <v>550</v>
      </c>
      <c r="X28" s="74"/>
      <c r="Y28" s="68">
        <f t="shared" si="2"/>
        <v>1650</v>
      </c>
      <c r="Z28" s="68">
        <f t="shared" si="2"/>
        <v>0</v>
      </c>
      <c r="AA28" s="185">
        <v>550</v>
      </c>
      <c r="AB28" s="74"/>
      <c r="AC28" s="185">
        <v>550</v>
      </c>
      <c r="AD28" s="74"/>
      <c r="AE28" s="185">
        <v>550</v>
      </c>
      <c r="AF28" s="76"/>
      <c r="AG28" s="68">
        <f t="shared" si="3"/>
        <v>1650</v>
      </c>
      <c r="AH28" s="68">
        <f t="shared" si="3"/>
        <v>0</v>
      </c>
      <c r="AI28" s="185">
        <v>550</v>
      </c>
      <c r="AJ28" s="74"/>
      <c r="AK28" s="185">
        <v>550</v>
      </c>
      <c r="AL28" s="74"/>
      <c r="AM28" s="185">
        <v>0</v>
      </c>
      <c r="AN28" s="74"/>
      <c r="AO28" s="71">
        <f t="shared" si="8"/>
        <v>1100</v>
      </c>
      <c r="AP28" s="71">
        <f t="shared" si="8"/>
        <v>0</v>
      </c>
      <c r="AQ28" s="19">
        <f t="shared" si="7"/>
        <v>5500</v>
      </c>
      <c r="AR28" s="78">
        <f t="shared" si="9"/>
        <v>0</v>
      </c>
      <c r="AS28" s="354">
        <f t="shared" si="6"/>
        <v>0</v>
      </c>
    </row>
    <row r="29" spans="2:46" ht="69.75" customHeight="1">
      <c r="B29" s="624"/>
      <c r="C29" s="258" t="s">
        <v>482</v>
      </c>
      <c r="D29" s="356">
        <v>5000</v>
      </c>
      <c r="E29" s="267" t="s">
        <v>755</v>
      </c>
      <c r="F29" s="267" t="s">
        <v>165</v>
      </c>
      <c r="G29" s="257">
        <v>6000</v>
      </c>
      <c r="H29" s="245" t="s">
        <v>774</v>
      </c>
      <c r="I29" s="245" t="s">
        <v>166</v>
      </c>
      <c r="J29" s="247" t="s">
        <v>551</v>
      </c>
      <c r="K29" s="185">
        <v>0</v>
      </c>
      <c r="L29" s="185"/>
      <c r="M29" s="185">
        <v>800</v>
      </c>
      <c r="N29" s="185"/>
      <c r="O29" s="185">
        <v>800</v>
      </c>
      <c r="P29" s="185"/>
      <c r="Q29" s="71">
        <f t="shared" si="1"/>
        <v>1600</v>
      </c>
      <c r="R29" s="71">
        <f t="shared" si="1"/>
        <v>0</v>
      </c>
      <c r="S29" s="134">
        <v>250</v>
      </c>
      <c r="T29" s="134"/>
      <c r="U29" s="134">
        <v>450</v>
      </c>
      <c r="V29" s="134"/>
      <c r="W29" s="134">
        <f>+U29</f>
        <v>450</v>
      </c>
      <c r="X29" s="74"/>
      <c r="Y29" s="71">
        <f t="shared" si="2"/>
        <v>1150</v>
      </c>
      <c r="Z29" s="71">
        <f t="shared" si="2"/>
        <v>0</v>
      </c>
      <c r="AA29" s="134">
        <f>+W29</f>
        <v>450</v>
      </c>
      <c r="AB29" s="134"/>
      <c r="AC29" s="134">
        <f>+AA29</f>
        <v>450</v>
      </c>
      <c r="AD29" s="134"/>
      <c r="AE29" s="134">
        <f>+AC29</f>
        <v>450</v>
      </c>
      <c r="AF29" s="76"/>
      <c r="AG29" s="71">
        <f t="shared" si="3"/>
        <v>1350</v>
      </c>
      <c r="AH29" s="71">
        <f t="shared" si="3"/>
        <v>0</v>
      </c>
      <c r="AI29" s="134">
        <f>+AE29</f>
        <v>450</v>
      </c>
      <c r="AJ29" s="134"/>
      <c r="AK29" s="134">
        <f>+AI29</f>
        <v>450</v>
      </c>
      <c r="AL29" s="134"/>
      <c r="AM29" s="134">
        <v>0</v>
      </c>
      <c r="AN29" s="74"/>
      <c r="AO29" s="71">
        <f t="shared" si="8"/>
        <v>900</v>
      </c>
      <c r="AP29" s="71">
        <f t="shared" si="8"/>
        <v>0</v>
      </c>
      <c r="AQ29" s="19">
        <f t="shared" si="7"/>
        <v>5000</v>
      </c>
      <c r="AR29" s="78">
        <f t="shared" si="9"/>
        <v>0</v>
      </c>
      <c r="AS29" s="354">
        <f t="shared" si="6"/>
        <v>0</v>
      </c>
    </row>
    <row r="30" spans="2:46" ht="76.5" customHeight="1">
      <c r="B30" s="624"/>
      <c r="C30" s="258" t="s">
        <v>483</v>
      </c>
      <c r="D30" s="300">
        <v>40</v>
      </c>
      <c r="E30" s="267" t="s">
        <v>167</v>
      </c>
      <c r="F30" s="256" t="s">
        <v>168</v>
      </c>
      <c r="G30" s="257" t="s">
        <v>169</v>
      </c>
      <c r="H30" s="245" t="s">
        <v>495</v>
      </c>
      <c r="I30" s="245" t="s">
        <v>170</v>
      </c>
      <c r="J30" s="247" t="s">
        <v>551</v>
      </c>
      <c r="K30" s="185">
        <v>0</v>
      </c>
      <c r="L30" s="185"/>
      <c r="M30" s="185">
        <v>0</v>
      </c>
      <c r="N30" s="185"/>
      <c r="O30" s="185">
        <v>0</v>
      </c>
      <c r="P30" s="185"/>
      <c r="Q30" s="71">
        <f t="shared" si="1"/>
        <v>0</v>
      </c>
      <c r="R30" s="71">
        <f t="shared" si="1"/>
        <v>0</v>
      </c>
      <c r="S30" s="185">
        <v>20</v>
      </c>
      <c r="T30" s="74"/>
      <c r="U30" s="185">
        <v>0</v>
      </c>
      <c r="V30" s="74"/>
      <c r="W30" s="185">
        <v>0</v>
      </c>
      <c r="X30" s="74"/>
      <c r="Y30" s="71">
        <f t="shared" si="2"/>
        <v>20</v>
      </c>
      <c r="Z30" s="71">
        <f t="shared" si="2"/>
        <v>0</v>
      </c>
      <c r="AA30" s="185">
        <v>0</v>
      </c>
      <c r="AB30" s="74"/>
      <c r="AC30" s="185">
        <v>20</v>
      </c>
      <c r="AD30" s="74"/>
      <c r="AE30" s="186">
        <v>0</v>
      </c>
      <c r="AF30" s="76"/>
      <c r="AG30" s="71">
        <f t="shared" si="3"/>
        <v>20</v>
      </c>
      <c r="AH30" s="71">
        <f t="shared" si="3"/>
        <v>0</v>
      </c>
      <c r="AI30" s="185">
        <v>0</v>
      </c>
      <c r="AJ30" s="74"/>
      <c r="AK30" s="185">
        <v>0</v>
      </c>
      <c r="AL30" s="74"/>
      <c r="AM30" s="185">
        <v>0</v>
      </c>
      <c r="AN30" s="74"/>
      <c r="AO30" s="71">
        <f t="shared" si="8"/>
        <v>0</v>
      </c>
      <c r="AP30" s="71">
        <f t="shared" si="8"/>
        <v>0</v>
      </c>
      <c r="AQ30" s="19">
        <f t="shared" si="7"/>
        <v>40</v>
      </c>
      <c r="AR30" s="78">
        <f t="shared" si="9"/>
        <v>0</v>
      </c>
      <c r="AS30" s="354">
        <f t="shared" si="6"/>
        <v>0</v>
      </c>
    </row>
    <row r="31" spans="2:46" ht="111.75" customHeight="1">
      <c r="B31" s="624"/>
      <c r="C31" s="258" t="s">
        <v>484</v>
      </c>
      <c r="D31" s="356">
        <v>1000</v>
      </c>
      <c r="E31" s="82" t="s">
        <v>171</v>
      </c>
      <c r="F31" s="267" t="s">
        <v>165</v>
      </c>
      <c r="G31" s="257" t="s">
        <v>169</v>
      </c>
      <c r="H31" s="245" t="s">
        <v>775</v>
      </c>
      <c r="I31" s="245" t="s">
        <v>172</v>
      </c>
      <c r="J31" s="247" t="s">
        <v>551</v>
      </c>
      <c r="K31" s="185">
        <v>0</v>
      </c>
      <c r="L31" s="185"/>
      <c r="M31" s="185">
        <v>200</v>
      </c>
      <c r="N31" s="185"/>
      <c r="O31" s="185">
        <v>200</v>
      </c>
      <c r="P31" s="185"/>
      <c r="Q31" s="71">
        <f t="shared" ref="Q31:R33" si="10">K31+M31+O31</f>
        <v>400</v>
      </c>
      <c r="R31" s="71">
        <f t="shared" si="10"/>
        <v>0</v>
      </c>
      <c r="S31" s="185">
        <v>0</v>
      </c>
      <c r="T31" s="74"/>
      <c r="U31" s="185">
        <v>100</v>
      </c>
      <c r="V31" s="74"/>
      <c r="W31" s="185">
        <v>100</v>
      </c>
      <c r="X31" s="74"/>
      <c r="Y31" s="71">
        <f t="shared" ref="Y31:Z33" si="11">S31+U31+W31</f>
        <v>200</v>
      </c>
      <c r="Z31" s="71">
        <f t="shared" si="11"/>
        <v>0</v>
      </c>
      <c r="AA31" s="185">
        <v>100</v>
      </c>
      <c r="AB31" s="74"/>
      <c r="AC31" s="185">
        <v>100</v>
      </c>
      <c r="AD31" s="74"/>
      <c r="AE31" s="185">
        <v>100</v>
      </c>
      <c r="AF31" s="76"/>
      <c r="AG31" s="71">
        <f t="shared" ref="AG31:AH33" si="12">AA31+AC31+AE31</f>
        <v>300</v>
      </c>
      <c r="AH31" s="71">
        <f t="shared" si="12"/>
        <v>0</v>
      </c>
      <c r="AI31" s="185">
        <v>100</v>
      </c>
      <c r="AJ31" s="74"/>
      <c r="AK31" s="185">
        <v>0</v>
      </c>
      <c r="AL31" s="74"/>
      <c r="AM31" s="185">
        <v>0</v>
      </c>
      <c r="AN31" s="74"/>
      <c r="AO31" s="71">
        <f t="shared" si="8"/>
        <v>100</v>
      </c>
      <c r="AP31" s="71">
        <f t="shared" si="8"/>
        <v>0</v>
      </c>
      <c r="AQ31" s="19">
        <f t="shared" si="7"/>
        <v>1000</v>
      </c>
      <c r="AR31" s="78">
        <f t="shared" si="9"/>
        <v>0</v>
      </c>
      <c r="AS31" s="354">
        <f t="shared" si="6"/>
        <v>0</v>
      </c>
    </row>
    <row r="32" spans="2:46" ht="81.75" customHeight="1">
      <c r="B32" s="624"/>
      <c r="C32" s="258" t="s">
        <v>485</v>
      </c>
      <c r="D32" s="356">
        <v>1000</v>
      </c>
      <c r="E32" s="82" t="s">
        <v>173</v>
      </c>
      <c r="F32" s="267" t="s">
        <v>174</v>
      </c>
      <c r="G32" s="257">
        <v>622</v>
      </c>
      <c r="H32" s="245" t="s">
        <v>574</v>
      </c>
      <c r="I32" s="245" t="s">
        <v>496</v>
      </c>
      <c r="J32" s="247" t="s">
        <v>551</v>
      </c>
      <c r="K32" s="185">
        <v>0</v>
      </c>
      <c r="L32" s="185"/>
      <c r="M32" s="185">
        <v>100</v>
      </c>
      <c r="N32" s="185"/>
      <c r="O32" s="185">
        <v>100</v>
      </c>
      <c r="P32" s="185"/>
      <c r="Q32" s="71">
        <f t="shared" si="10"/>
        <v>200</v>
      </c>
      <c r="R32" s="71">
        <f t="shared" si="10"/>
        <v>0</v>
      </c>
      <c r="S32" s="185">
        <v>100</v>
      </c>
      <c r="T32" s="74"/>
      <c r="U32" s="185">
        <v>100</v>
      </c>
      <c r="V32" s="74"/>
      <c r="W32" s="185">
        <v>100</v>
      </c>
      <c r="X32" s="74"/>
      <c r="Y32" s="71">
        <f t="shared" si="11"/>
        <v>300</v>
      </c>
      <c r="Z32" s="71">
        <f t="shared" si="11"/>
        <v>0</v>
      </c>
      <c r="AA32" s="185">
        <v>100</v>
      </c>
      <c r="AB32" s="74"/>
      <c r="AC32" s="185">
        <v>100</v>
      </c>
      <c r="AD32" s="74"/>
      <c r="AE32" s="185">
        <v>100</v>
      </c>
      <c r="AF32" s="76"/>
      <c r="AG32" s="71">
        <f t="shared" si="12"/>
        <v>300</v>
      </c>
      <c r="AH32" s="71">
        <f t="shared" si="12"/>
        <v>0</v>
      </c>
      <c r="AI32" s="185">
        <v>100</v>
      </c>
      <c r="AJ32" s="74"/>
      <c r="AK32" s="185">
        <v>100</v>
      </c>
      <c r="AL32" s="74"/>
      <c r="AM32" s="185">
        <v>0</v>
      </c>
      <c r="AN32" s="74"/>
      <c r="AO32" s="71">
        <f t="shared" si="8"/>
        <v>200</v>
      </c>
      <c r="AP32" s="71">
        <f t="shared" si="8"/>
        <v>0</v>
      </c>
      <c r="AQ32" s="19">
        <f t="shared" si="7"/>
        <v>1000</v>
      </c>
      <c r="AR32" s="78">
        <f t="shared" si="9"/>
        <v>0</v>
      </c>
      <c r="AS32" s="354">
        <f t="shared" si="6"/>
        <v>0</v>
      </c>
    </row>
    <row r="33" spans="2:45" ht="126.75" customHeight="1">
      <c r="B33" s="624"/>
      <c r="C33" s="258" t="s">
        <v>486</v>
      </c>
      <c r="D33" s="356">
        <v>5000</v>
      </c>
      <c r="E33" s="82" t="s">
        <v>757</v>
      </c>
      <c r="F33" s="267" t="s">
        <v>175</v>
      </c>
      <c r="G33" s="257">
        <v>8800</v>
      </c>
      <c r="H33" s="245" t="s">
        <v>575</v>
      </c>
      <c r="I33" s="245" t="s">
        <v>497</v>
      </c>
      <c r="J33" s="247" t="s">
        <v>551</v>
      </c>
      <c r="K33" s="185">
        <v>0</v>
      </c>
      <c r="L33" s="185"/>
      <c r="M33" s="185">
        <v>900</v>
      </c>
      <c r="N33" s="185"/>
      <c r="O33" s="185">
        <v>900</v>
      </c>
      <c r="P33" s="185"/>
      <c r="Q33" s="71">
        <f t="shared" si="10"/>
        <v>1800</v>
      </c>
      <c r="R33" s="71">
        <f t="shared" si="10"/>
        <v>0</v>
      </c>
      <c r="S33" s="185">
        <v>500</v>
      </c>
      <c r="T33" s="74"/>
      <c r="U33" s="185">
        <v>400</v>
      </c>
      <c r="V33" s="74"/>
      <c r="W33" s="185">
        <v>400</v>
      </c>
      <c r="X33" s="74"/>
      <c r="Y33" s="71">
        <f t="shared" si="11"/>
        <v>1300</v>
      </c>
      <c r="Z33" s="71">
        <f t="shared" si="11"/>
        <v>0</v>
      </c>
      <c r="AA33" s="185">
        <v>400</v>
      </c>
      <c r="AB33" s="74"/>
      <c r="AC33" s="185">
        <v>400</v>
      </c>
      <c r="AD33" s="74"/>
      <c r="AE33" s="185">
        <v>400</v>
      </c>
      <c r="AF33" s="76"/>
      <c r="AG33" s="71">
        <f t="shared" si="12"/>
        <v>1200</v>
      </c>
      <c r="AH33" s="71">
        <f t="shared" si="12"/>
        <v>0</v>
      </c>
      <c r="AI33" s="185">
        <v>400</v>
      </c>
      <c r="AJ33" s="74"/>
      <c r="AK33" s="185">
        <v>300</v>
      </c>
      <c r="AL33" s="74"/>
      <c r="AM33" s="185">
        <v>0</v>
      </c>
      <c r="AN33" s="74"/>
      <c r="AO33" s="71">
        <f t="shared" si="8"/>
        <v>700</v>
      </c>
      <c r="AP33" s="71">
        <f t="shared" si="8"/>
        <v>0</v>
      </c>
      <c r="AQ33" s="19">
        <f t="shared" si="7"/>
        <v>5000</v>
      </c>
      <c r="AR33" s="78">
        <f t="shared" si="9"/>
        <v>0</v>
      </c>
      <c r="AS33" s="354">
        <f t="shared" si="6"/>
        <v>0</v>
      </c>
    </row>
    <row r="34" spans="2:45" ht="23.25">
      <c r="B34" s="616" t="s">
        <v>23</v>
      </c>
      <c r="C34" s="617"/>
      <c r="D34" s="617"/>
      <c r="E34" s="617"/>
      <c r="F34" s="617"/>
      <c r="G34" s="617"/>
      <c r="H34" s="617"/>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7"/>
      <c r="AO34" s="617"/>
      <c r="AP34" s="617"/>
      <c r="AQ34" s="617"/>
      <c r="AR34" s="618"/>
      <c r="AS34" s="425">
        <f>AVERAGE(AS13:AS33)</f>
        <v>0</v>
      </c>
    </row>
    <row r="35" spans="2:45" ht="17.25">
      <c r="B35" s="6"/>
      <c r="C35" s="6"/>
      <c r="D35" s="12"/>
      <c r="E35" s="6"/>
      <c r="F35" s="6"/>
      <c r="G35" s="6"/>
      <c r="H35" s="6"/>
      <c r="I35" s="6"/>
      <c r="J35" s="7"/>
    </row>
    <row r="36" spans="2:45" ht="15.75">
      <c r="B36" s="60" t="s">
        <v>4</v>
      </c>
      <c r="C36" s="626"/>
      <c r="D36" s="606"/>
      <c r="E36" s="606"/>
      <c r="F36" s="606"/>
      <c r="G36" s="606"/>
      <c r="H36" s="606"/>
      <c r="I36" s="606"/>
      <c r="J36" s="607"/>
    </row>
    <row r="37" spans="2:45" ht="17.25">
      <c r="B37" s="6"/>
      <c r="C37" s="541"/>
      <c r="D37" s="541"/>
      <c r="E37" s="541"/>
      <c r="F37" s="541"/>
      <c r="G37" s="541"/>
      <c r="H37" s="541"/>
      <c r="I37" s="541"/>
      <c r="J37" s="541"/>
    </row>
    <row r="38" spans="2:45" ht="84.75" customHeight="1">
      <c r="B38" s="61" t="s">
        <v>111</v>
      </c>
      <c r="C38" s="530" t="s">
        <v>546</v>
      </c>
      <c r="D38" s="531"/>
      <c r="E38" s="6"/>
      <c r="F38" s="6"/>
      <c r="G38" s="59" t="s">
        <v>22</v>
      </c>
      <c r="H38" s="610" t="s">
        <v>568</v>
      </c>
      <c r="I38" s="611"/>
      <c r="J38" s="611"/>
    </row>
    <row r="39" spans="2:45" ht="17.25">
      <c r="B39" s="6"/>
      <c r="C39" s="6"/>
      <c r="D39" s="12"/>
      <c r="E39" s="6"/>
      <c r="F39" s="6"/>
      <c r="G39" s="6"/>
      <c r="H39" s="625"/>
      <c r="I39" s="625"/>
      <c r="J39" s="625"/>
      <c r="AS39" s="72"/>
    </row>
    <row r="40" spans="2:45" ht="17.25">
      <c r="B40" s="6"/>
      <c r="C40" s="6"/>
      <c r="D40" s="12"/>
      <c r="E40" s="6"/>
      <c r="F40" s="6"/>
      <c r="G40" s="6"/>
      <c r="H40" s="6"/>
      <c r="I40" s="6"/>
      <c r="J40" s="7"/>
    </row>
    <row r="41" spans="2:45" ht="17.25">
      <c r="B41" s="6"/>
      <c r="C41" s="6"/>
      <c r="D41" s="12"/>
      <c r="E41" s="6"/>
      <c r="F41" s="6"/>
      <c r="G41" s="6"/>
      <c r="H41" s="6"/>
      <c r="I41" s="6"/>
      <c r="J41" s="7"/>
    </row>
    <row r="42" spans="2:45" ht="17.25">
      <c r="B42" s="6"/>
      <c r="C42" s="6"/>
      <c r="D42" s="12"/>
      <c r="E42" s="6"/>
      <c r="F42" s="6"/>
      <c r="G42" s="6"/>
      <c r="H42" s="6"/>
      <c r="I42" s="6"/>
      <c r="J42" s="7"/>
    </row>
    <row r="43" spans="2:45" ht="17.25">
      <c r="B43" s="6"/>
      <c r="C43" s="6"/>
      <c r="D43" s="12"/>
      <c r="E43" s="534"/>
      <c r="F43" s="534"/>
      <c r="G43" s="534"/>
      <c r="H43" s="534"/>
      <c r="I43" s="62"/>
      <c r="J43" s="6"/>
    </row>
    <row r="44" spans="2:45" ht="17.25">
      <c r="B44" s="6"/>
      <c r="C44" s="6"/>
      <c r="D44" s="12"/>
      <c r="E44" s="6"/>
      <c r="F44" s="6"/>
      <c r="G44" s="6"/>
      <c r="H44" s="6"/>
      <c r="I44" s="6"/>
      <c r="J44" s="6"/>
    </row>
    <row r="45" spans="2:45" ht="17.25">
      <c r="B45" s="6"/>
      <c r="C45" s="6"/>
      <c r="D45" s="12"/>
      <c r="E45" s="534"/>
      <c r="F45" s="534"/>
      <c r="G45" s="534"/>
      <c r="H45" s="534"/>
      <c r="I45" s="62"/>
      <c r="J45" s="6"/>
    </row>
    <row r="46" spans="2:45" ht="17.25">
      <c r="B46" s="6"/>
      <c r="C46" s="6"/>
      <c r="D46" s="12"/>
      <c r="E46" s="6"/>
      <c r="F46" s="6"/>
      <c r="G46" s="6"/>
      <c r="H46" s="6"/>
      <c r="I46" s="6"/>
      <c r="J46" s="6"/>
    </row>
    <row r="47" spans="2:45" ht="17.25">
      <c r="B47" s="6"/>
      <c r="C47" s="6"/>
      <c r="D47" s="12"/>
      <c r="E47" s="534"/>
      <c r="F47" s="534"/>
      <c r="G47" s="534"/>
      <c r="H47" s="534"/>
      <c r="I47" s="62"/>
      <c r="J47" s="6"/>
    </row>
  </sheetData>
  <sheetProtection algorithmName="SHA-512" hashValue="kVuCs+P625rkKX+teVzp/3YfZtgbsbOcsDUo/sv/l05KDLtKiaXzTj78Ewi5yyeAQ9D7/vi/E0DDAimkfx+cQQ==" saltValue="0i74I1NHl06B+Ro0hKLmJQ==" spinCount="100000" sheet="1" objects="1" scenarios="1"/>
  <mergeCells count="52">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M11:AN11"/>
    <mergeCell ref="AO11:AP11"/>
    <mergeCell ref="AK11:AL11"/>
    <mergeCell ref="O11:P11"/>
    <mergeCell ref="Q11:R11"/>
    <mergeCell ref="S11:T11"/>
    <mergeCell ref="U11:V11"/>
    <mergeCell ref="W11:X11"/>
    <mergeCell ref="Y11:Z11"/>
    <mergeCell ref="AA11:AB11"/>
    <mergeCell ref="AC11:AD11"/>
    <mergeCell ref="AE11:AF11"/>
    <mergeCell ref="AG11:AH11"/>
    <mergeCell ref="AI11:AJ11"/>
    <mergeCell ref="E47:H47"/>
    <mergeCell ref="B13:B33"/>
    <mergeCell ref="C37:J37"/>
    <mergeCell ref="C38:D38"/>
    <mergeCell ref="H38:J38"/>
    <mergeCell ref="H39:J39"/>
    <mergeCell ref="E43:H43"/>
    <mergeCell ref="E45:H45"/>
    <mergeCell ref="B34:AR34"/>
    <mergeCell ref="C36:J36"/>
    <mergeCell ref="C15:C21"/>
    <mergeCell ref="C13:C14"/>
  </mergeCells>
  <dataValidations count="1">
    <dataValidation type="list" allowBlank="1" showInputMessage="1" showErrorMessage="1" promptTitle="Objetivo Estratégico" sqref="B13:B14" xr:uid="{00000000-0002-0000-0800-000000000000}">
      <formula1>OBJE</formula1>
    </dataValidation>
  </dataValidations>
  <pageMargins left="0.7" right="0.7" top="0.75" bottom="0.75" header="0.3" footer="0.3"/>
  <pageSetup orientation="portrait"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AS39"/>
  <sheetViews>
    <sheetView showGridLines="0" zoomScale="55" zoomScaleNormal="55" workbookViewId="0">
      <selection activeCell="D25" sqref="D25"/>
    </sheetView>
  </sheetViews>
  <sheetFormatPr baseColWidth="10" defaultColWidth="17.28515625" defaultRowHeight="15" customHeight="1"/>
  <cols>
    <col min="1" max="1" width="4.28515625" style="4" customWidth="1"/>
    <col min="2" max="3" width="28.42578125" style="8" customWidth="1"/>
    <col min="4" max="4" width="21.42578125" style="13" customWidth="1"/>
    <col min="5" max="5" width="24.5703125" style="8" customWidth="1"/>
    <col min="6" max="6" width="24.28515625" style="8" customWidth="1"/>
    <col min="7" max="7" width="21.42578125" style="8" customWidth="1"/>
    <col min="8" max="8" width="28.42578125" style="8" customWidth="1"/>
    <col min="9" max="9" width="50" style="8" customWidth="1"/>
    <col min="10" max="10" width="28.42578125" style="10" customWidth="1"/>
    <col min="11" max="42" width="14.28515625" style="4" customWidth="1"/>
    <col min="43" max="43" width="22.140625" style="4" customWidth="1"/>
    <col min="44" max="44" width="16.5703125" style="4" customWidth="1"/>
    <col min="45" max="45" width="20.7109375" style="4" customWidth="1"/>
    <col min="46" max="16384" width="17.28515625" style="4"/>
  </cols>
  <sheetData>
    <row r="1" spans="2:45" ht="15" customHeight="1" thickBot="1"/>
    <row r="2" spans="2:45" ht="16.5" customHeight="1">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6.5" customHeight="1">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5" ht="16.5" customHeight="1">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6.5" customHeight="1">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2:45" ht="16.5" customHeight="1"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4.25" customHeight="1">
      <c r="B7" s="5"/>
      <c r="C7" s="5"/>
      <c r="D7" s="11"/>
      <c r="E7" s="5"/>
      <c r="F7" s="5"/>
      <c r="G7" s="5"/>
      <c r="H7" s="5"/>
      <c r="I7" s="5"/>
      <c r="J7" s="9"/>
      <c r="AR7" s="608"/>
      <c r="AS7" s="609"/>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3.5" customHeight="1">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3.5" customHeight="1">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7.2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15.75" customHeight="1">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2:45" ht="15.75" hidden="1" customHeight="1">
      <c r="B13" s="85"/>
      <c r="C13" s="86"/>
      <c r="D13" s="86"/>
      <c r="E13" s="87"/>
      <c r="F13" s="86"/>
      <c r="G13" s="86"/>
      <c r="H13" s="88"/>
      <c r="I13" s="88"/>
      <c r="J13" s="86"/>
      <c r="K13" s="28"/>
      <c r="L13" s="29"/>
      <c r="M13" s="28"/>
      <c r="N13" s="29"/>
      <c r="O13" s="28"/>
      <c r="P13" s="29"/>
      <c r="Q13" s="30"/>
      <c r="R13" s="31"/>
      <c r="S13" s="28"/>
      <c r="T13" s="29"/>
      <c r="U13" s="28"/>
      <c r="V13" s="29"/>
      <c r="W13" s="28"/>
      <c r="X13" s="29"/>
      <c r="Y13" s="30"/>
      <c r="Z13" s="31"/>
      <c r="AA13" s="28"/>
      <c r="AB13" s="29"/>
      <c r="AC13" s="28"/>
      <c r="AD13" s="29"/>
      <c r="AE13" s="28"/>
      <c r="AF13" s="29"/>
      <c r="AG13" s="30"/>
      <c r="AH13" s="31"/>
      <c r="AI13" s="28"/>
      <c r="AJ13" s="29"/>
      <c r="AK13" s="28"/>
      <c r="AL13" s="29"/>
      <c r="AM13" s="28"/>
      <c r="AN13" s="29"/>
      <c r="AO13" s="30"/>
      <c r="AP13" s="31"/>
      <c r="AQ13" s="89"/>
      <c r="AR13" s="90"/>
      <c r="AS13" s="90"/>
    </row>
    <row r="14" spans="2:45" ht="15.75" hidden="1" customHeight="1">
      <c r="B14" s="85"/>
      <c r="C14" s="86"/>
      <c r="D14" s="86"/>
      <c r="E14" s="87"/>
      <c r="F14" s="86"/>
      <c r="G14" s="86"/>
      <c r="H14" s="88"/>
      <c r="I14" s="88"/>
      <c r="J14" s="86"/>
      <c r="K14" s="28"/>
      <c r="L14" s="29"/>
      <c r="M14" s="28"/>
      <c r="N14" s="29"/>
      <c r="O14" s="28"/>
      <c r="P14" s="29"/>
      <c r="Q14" s="30"/>
      <c r="R14" s="31"/>
      <c r="S14" s="28"/>
      <c r="T14" s="29"/>
      <c r="U14" s="28"/>
      <c r="V14" s="29"/>
      <c r="W14" s="28"/>
      <c r="X14" s="29"/>
      <c r="Y14" s="30"/>
      <c r="Z14" s="31"/>
      <c r="AA14" s="28"/>
      <c r="AB14" s="29"/>
      <c r="AC14" s="28"/>
      <c r="AD14" s="29"/>
      <c r="AE14" s="28"/>
      <c r="AF14" s="29"/>
      <c r="AG14" s="30"/>
      <c r="AH14" s="31"/>
      <c r="AI14" s="28"/>
      <c r="AJ14" s="29"/>
      <c r="AK14" s="28"/>
      <c r="AL14" s="29"/>
      <c r="AM14" s="28"/>
      <c r="AN14" s="29"/>
      <c r="AO14" s="30"/>
      <c r="AP14" s="31"/>
      <c r="AQ14" s="89"/>
      <c r="AR14" s="90"/>
      <c r="AS14" s="90"/>
    </row>
    <row r="15" spans="2:45" ht="15.75" hidden="1" customHeight="1">
      <c r="B15" s="85"/>
      <c r="C15" s="86"/>
      <c r="D15" s="86"/>
      <c r="E15" s="87"/>
      <c r="F15" s="86"/>
      <c r="G15" s="86"/>
      <c r="H15" s="88"/>
      <c r="I15" s="88"/>
      <c r="J15" s="86"/>
      <c r="K15" s="28"/>
      <c r="L15" s="29"/>
      <c r="M15" s="28"/>
      <c r="N15" s="29"/>
      <c r="O15" s="28"/>
      <c r="P15" s="29"/>
      <c r="Q15" s="30"/>
      <c r="R15" s="31"/>
      <c r="S15" s="28"/>
      <c r="T15" s="29"/>
      <c r="U15" s="28"/>
      <c r="V15" s="29"/>
      <c r="W15" s="28"/>
      <c r="X15" s="29"/>
      <c r="Y15" s="30"/>
      <c r="Z15" s="31"/>
      <c r="AA15" s="28"/>
      <c r="AB15" s="29"/>
      <c r="AC15" s="28"/>
      <c r="AD15" s="29"/>
      <c r="AE15" s="28"/>
      <c r="AF15" s="29"/>
      <c r="AG15" s="30"/>
      <c r="AH15" s="31"/>
      <c r="AI15" s="28"/>
      <c r="AJ15" s="29"/>
      <c r="AK15" s="28"/>
      <c r="AL15" s="29"/>
      <c r="AM15" s="28"/>
      <c r="AN15" s="29"/>
      <c r="AO15" s="30"/>
      <c r="AP15" s="31"/>
      <c r="AQ15" s="89"/>
      <c r="AR15" s="90"/>
      <c r="AS15" s="90"/>
    </row>
    <row r="16" spans="2:45" ht="15.75" hidden="1" customHeight="1">
      <c r="B16" s="85"/>
      <c r="C16" s="86"/>
      <c r="D16" s="86"/>
      <c r="E16" s="87"/>
      <c r="F16" s="86"/>
      <c r="G16" s="86"/>
      <c r="H16" s="88"/>
      <c r="I16" s="88"/>
      <c r="J16" s="86"/>
      <c r="K16" s="28"/>
      <c r="L16" s="29"/>
      <c r="M16" s="28"/>
      <c r="N16" s="29"/>
      <c r="O16" s="28"/>
      <c r="P16" s="29"/>
      <c r="Q16" s="30"/>
      <c r="R16" s="31"/>
      <c r="S16" s="28"/>
      <c r="T16" s="29"/>
      <c r="U16" s="28"/>
      <c r="V16" s="29"/>
      <c r="W16" s="28"/>
      <c r="X16" s="29"/>
      <c r="Y16" s="30"/>
      <c r="Z16" s="31"/>
      <c r="AA16" s="28"/>
      <c r="AB16" s="29"/>
      <c r="AC16" s="28"/>
      <c r="AD16" s="29"/>
      <c r="AE16" s="28"/>
      <c r="AF16" s="29"/>
      <c r="AG16" s="30"/>
      <c r="AH16" s="31"/>
      <c r="AI16" s="28"/>
      <c r="AJ16" s="29"/>
      <c r="AK16" s="28"/>
      <c r="AL16" s="29"/>
      <c r="AM16" s="28"/>
      <c r="AN16" s="29"/>
      <c r="AO16" s="30"/>
      <c r="AP16" s="31"/>
      <c r="AQ16" s="89"/>
      <c r="AR16" s="90"/>
      <c r="AS16" s="90"/>
    </row>
    <row r="17" spans="2:45" ht="15.75" hidden="1" customHeight="1">
      <c r="B17" s="85"/>
      <c r="C17" s="86"/>
      <c r="D17" s="86"/>
      <c r="E17" s="87"/>
      <c r="F17" s="86"/>
      <c r="G17" s="86"/>
      <c r="H17" s="88"/>
      <c r="I17" s="88"/>
      <c r="J17" s="86"/>
      <c r="K17" s="28"/>
      <c r="L17" s="29"/>
      <c r="M17" s="28"/>
      <c r="N17" s="29"/>
      <c r="O17" s="28"/>
      <c r="P17" s="29"/>
      <c r="Q17" s="30"/>
      <c r="R17" s="31"/>
      <c r="S17" s="28"/>
      <c r="T17" s="29"/>
      <c r="U17" s="28"/>
      <c r="V17" s="29"/>
      <c r="W17" s="28"/>
      <c r="X17" s="29"/>
      <c r="Y17" s="30"/>
      <c r="Z17" s="31"/>
      <c r="AA17" s="28"/>
      <c r="AB17" s="29"/>
      <c r="AC17" s="28"/>
      <c r="AD17" s="29"/>
      <c r="AE17" s="28"/>
      <c r="AF17" s="29"/>
      <c r="AG17" s="30"/>
      <c r="AH17" s="31"/>
      <c r="AI17" s="28"/>
      <c r="AJ17" s="29"/>
      <c r="AK17" s="28"/>
      <c r="AL17" s="29"/>
      <c r="AM17" s="28"/>
      <c r="AN17" s="29"/>
      <c r="AO17" s="30"/>
      <c r="AP17" s="31"/>
      <c r="AQ17" s="89"/>
      <c r="AR17" s="90"/>
      <c r="AS17" s="90"/>
    </row>
    <row r="18" spans="2:45" ht="15.75" hidden="1" customHeight="1">
      <c r="B18" s="85"/>
      <c r="C18" s="86"/>
      <c r="D18" s="86"/>
      <c r="E18" s="87"/>
      <c r="F18" s="86"/>
      <c r="G18" s="86"/>
      <c r="H18" s="88"/>
      <c r="I18" s="88"/>
      <c r="J18" s="86"/>
      <c r="K18" s="28"/>
      <c r="L18" s="29"/>
      <c r="M18" s="28"/>
      <c r="N18" s="29"/>
      <c r="O18" s="28"/>
      <c r="P18" s="29"/>
      <c r="Q18" s="30"/>
      <c r="R18" s="31"/>
      <c r="S18" s="28"/>
      <c r="T18" s="29"/>
      <c r="U18" s="28"/>
      <c r="V18" s="29"/>
      <c r="W18" s="28"/>
      <c r="X18" s="29"/>
      <c r="Y18" s="30"/>
      <c r="Z18" s="31"/>
      <c r="AA18" s="28"/>
      <c r="AB18" s="29"/>
      <c r="AC18" s="28"/>
      <c r="AD18" s="29"/>
      <c r="AE18" s="28"/>
      <c r="AF18" s="29"/>
      <c r="AG18" s="30"/>
      <c r="AH18" s="31"/>
      <c r="AI18" s="28"/>
      <c r="AJ18" s="29"/>
      <c r="AK18" s="28"/>
      <c r="AL18" s="29"/>
      <c r="AM18" s="28"/>
      <c r="AN18" s="29"/>
      <c r="AO18" s="30"/>
      <c r="AP18" s="31"/>
      <c r="AQ18" s="89"/>
      <c r="AR18" s="90"/>
      <c r="AS18" s="90"/>
    </row>
    <row r="19" spans="2:45" ht="15.75" hidden="1" customHeight="1">
      <c r="B19" s="85"/>
      <c r="C19" s="86"/>
      <c r="D19" s="86"/>
      <c r="E19" s="87"/>
      <c r="F19" s="86"/>
      <c r="G19" s="86"/>
      <c r="H19" s="88"/>
      <c r="I19" s="88"/>
      <c r="J19" s="86"/>
      <c r="K19" s="28"/>
      <c r="L19" s="29"/>
      <c r="M19" s="28"/>
      <c r="N19" s="29"/>
      <c r="O19" s="28"/>
      <c r="P19" s="29"/>
      <c r="Q19" s="30"/>
      <c r="R19" s="31"/>
      <c r="S19" s="28"/>
      <c r="T19" s="29"/>
      <c r="U19" s="28"/>
      <c r="V19" s="29"/>
      <c r="W19" s="28"/>
      <c r="X19" s="29"/>
      <c r="Y19" s="30"/>
      <c r="Z19" s="31"/>
      <c r="AA19" s="28"/>
      <c r="AB19" s="29"/>
      <c r="AC19" s="28"/>
      <c r="AD19" s="29"/>
      <c r="AE19" s="28"/>
      <c r="AF19" s="29"/>
      <c r="AG19" s="30"/>
      <c r="AH19" s="31"/>
      <c r="AI19" s="28"/>
      <c r="AJ19" s="29"/>
      <c r="AK19" s="28"/>
      <c r="AL19" s="29"/>
      <c r="AM19" s="28"/>
      <c r="AN19" s="29"/>
      <c r="AO19" s="30"/>
      <c r="AP19" s="31"/>
      <c r="AQ19" s="89"/>
      <c r="AR19" s="90"/>
      <c r="AS19" s="90"/>
    </row>
    <row r="20" spans="2:45" ht="150" hidden="1" customHeight="1">
      <c r="B20" s="91" t="s">
        <v>195</v>
      </c>
      <c r="C20" s="83" t="s">
        <v>196</v>
      </c>
      <c r="D20" s="79">
        <v>17</v>
      </c>
      <c r="E20" s="92" t="s">
        <v>197</v>
      </c>
      <c r="F20" s="93" t="s">
        <v>198</v>
      </c>
      <c r="G20" s="94">
        <v>18</v>
      </c>
      <c r="H20" s="21" t="s">
        <v>499</v>
      </c>
      <c r="I20" s="73" t="s">
        <v>199</v>
      </c>
      <c r="J20" s="22" t="s">
        <v>200</v>
      </c>
      <c r="K20" s="74">
        <v>2</v>
      </c>
      <c r="L20" s="74">
        <v>0</v>
      </c>
      <c r="M20" s="74">
        <v>0</v>
      </c>
      <c r="N20" s="74">
        <v>0</v>
      </c>
      <c r="O20" s="74">
        <v>0</v>
      </c>
      <c r="P20" s="74">
        <v>0</v>
      </c>
      <c r="Q20" s="75">
        <f t="shared" ref="Q20:R23" si="0">K20+M20+O20</f>
        <v>2</v>
      </c>
      <c r="R20" s="75">
        <f t="shared" si="0"/>
        <v>0</v>
      </c>
      <c r="S20" s="74">
        <v>1</v>
      </c>
      <c r="T20" s="74">
        <v>0</v>
      </c>
      <c r="U20" s="74">
        <v>2</v>
      </c>
      <c r="V20" s="74">
        <v>0</v>
      </c>
      <c r="W20" s="74">
        <v>3</v>
      </c>
      <c r="X20" s="74">
        <v>0</v>
      </c>
      <c r="Y20" s="75">
        <f t="shared" ref="Y20:Z23" si="1">S20+U20+W20</f>
        <v>6</v>
      </c>
      <c r="Z20" s="75">
        <f t="shared" si="1"/>
        <v>0</v>
      </c>
      <c r="AA20" s="74">
        <v>3</v>
      </c>
      <c r="AB20" s="74">
        <v>0</v>
      </c>
      <c r="AC20" s="74">
        <v>3</v>
      </c>
      <c r="AD20" s="74">
        <v>0</v>
      </c>
      <c r="AE20" s="76">
        <v>3</v>
      </c>
      <c r="AF20" s="76">
        <v>0</v>
      </c>
      <c r="AG20" s="75">
        <f t="shared" ref="AG20:AH23" si="2">AA20+AC20+AE20</f>
        <v>9</v>
      </c>
      <c r="AH20" s="75">
        <f t="shared" si="2"/>
        <v>0</v>
      </c>
      <c r="AI20" s="74">
        <v>0</v>
      </c>
      <c r="AJ20" s="74">
        <v>0</v>
      </c>
      <c r="AK20" s="74">
        <v>0</v>
      </c>
      <c r="AL20" s="74">
        <v>0</v>
      </c>
      <c r="AM20" s="74">
        <v>0</v>
      </c>
      <c r="AN20" s="74">
        <v>0</v>
      </c>
      <c r="AO20" s="75">
        <f t="shared" ref="AO20:AP23" si="3">AI20+AK20+AM20</f>
        <v>0</v>
      </c>
      <c r="AP20" s="75">
        <f t="shared" si="3"/>
        <v>0</v>
      </c>
      <c r="AQ20" s="95">
        <f t="shared" ref="AQ20:AR23" si="4">Q20+Y20+AG20+AO20</f>
        <v>17</v>
      </c>
      <c r="AR20" s="96">
        <f t="shared" si="4"/>
        <v>0</v>
      </c>
      <c r="AS20" s="97">
        <f t="shared" ref="AS20:AS26" si="5">IF(AND(AR20&gt;0,AQ20&gt;0),AR20/AQ20,0)</f>
        <v>0</v>
      </c>
    </row>
    <row r="21" spans="2:45" ht="150" customHeight="1">
      <c r="B21" s="613" t="s">
        <v>296</v>
      </c>
      <c r="C21" s="281" t="s">
        <v>434</v>
      </c>
      <c r="D21" s="282">
        <v>13</v>
      </c>
      <c r="E21" s="282" t="s">
        <v>201</v>
      </c>
      <c r="F21" s="282" t="s">
        <v>202</v>
      </c>
      <c r="G21" s="283">
        <v>25</v>
      </c>
      <c r="H21" s="284" t="s">
        <v>776</v>
      </c>
      <c r="I21" s="285" t="s">
        <v>500</v>
      </c>
      <c r="J21" s="184" t="s">
        <v>550</v>
      </c>
      <c r="K21" s="185">
        <v>0</v>
      </c>
      <c r="L21" s="185"/>
      <c r="M21" s="185">
        <v>0</v>
      </c>
      <c r="N21" s="185"/>
      <c r="O21" s="185">
        <v>2</v>
      </c>
      <c r="P21" s="185"/>
      <c r="Q21" s="68">
        <f t="shared" si="0"/>
        <v>2</v>
      </c>
      <c r="R21" s="68">
        <f t="shared" si="0"/>
        <v>0</v>
      </c>
      <c r="S21" s="185">
        <v>3</v>
      </c>
      <c r="T21" s="74"/>
      <c r="U21" s="185">
        <v>0</v>
      </c>
      <c r="V21" s="74"/>
      <c r="W21" s="185">
        <v>0</v>
      </c>
      <c r="X21" s="74"/>
      <c r="Y21" s="68">
        <f t="shared" si="1"/>
        <v>3</v>
      </c>
      <c r="Z21" s="68">
        <f t="shared" si="1"/>
        <v>0</v>
      </c>
      <c r="AA21" s="185">
        <v>0</v>
      </c>
      <c r="AB21" s="74"/>
      <c r="AC21" s="185">
        <v>2</v>
      </c>
      <c r="AD21" s="74"/>
      <c r="AE21" s="186">
        <v>2</v>
      </c>
      <c r="AF21" s="76"/>
      <c r="AG21" s="68">
        <f t="shared" si="2"/>
        <v>4</v>
      </c>
      <c r="AH21" s="68">
        <f t="shared" si="2"/>
        <v>0</v>
      </c>
      <c r="AI21" s="185">
        <v>2</v>
      </c>
      <c r="AJ21" s="74"/>
      <c r="AK21" s="185">
        <v>2</v>
      </c>
      <c r="AL21" s="74"/>
      <c r="AM21" s="185">
        <v>0</v>
      </c>
      <c r="AN21" s="74"/>
      <c r="AO21" s="68">
        <f t="shared" si="3"/>
        <v>4</v>
      </c>
      <c r="AP21" s="68">
        <f t="shared" si="3"/>
        <v>0</v>
      </c>
      <c r="AQ21" s="23">
        <f t="shared" si="4"/>
        <v>13</v>
      </c>
      <c r="AR21" s="77">
        <f t="shared" si="4"/>
        <v>0</v>
      </c>
      <c r="AS21" s="354">
        <f t="shared" si="5"/>
        <v>0</v>
      </c>
    </row>
    <row r="22" spans="2:45" ht="150" customHeight="1">
      <c r="B22" s="614"/>
      <c r="C22" s="281" t="s">
        <v>435</v>
      </c>
      <c r="D22" s="286">
        <v>96</v>
      </c>
      <c r="E22" s="282" t="s">
        <v>576</v>
      </c>
      <c r="F22" s="282" t="s">
        <v>204</v>
      </c>
      <c r="G22" s="283">
        <v>115</v>
      </c>
      <c r="H22" s="284" t="s">
        <v>777</v>
      </c>
      <c r="I22" s="285" t="s">
        <v>205</v>
      </c>
      <c r="J22" s="184" t="s">
        <v>550</v>
      </c>
      <c r="K22" s="185">
        <v>0</v>
      </c>
      <c r="L22" s="185"/>
      <c r="M22" s="185">
        <v>1</v>
      </c>
      <c r="N22" s="185"/>
      <c r="O22" s="185">
        <v>4</v>
      </c>
      <c r="P22" s="185"/>
      <c r="Q22" s="68">
        <f t="shared" si="0"/>
        <v>5</v>
      </c>
      <c r="R22" s="68">
        <f t="shared" si="0"/>
        <v>0</v>
      </c>
      <c r="S22" s="185">
        <v>2</v>
      </c>
      <c r="T22" s="74"/>
      <c r="U22" s="185">
        <v>6</v>
      </c>
      <c r="V22" s="74"/>
      <c r="W22" s="185">
        <v>14</v>
      </c>
      <c r="X22" s="74"/>
      <c r="Y22" s="68">
        <f t="shared" si="1"/>
        <v>22</v>
      </c>
      <c r="Z22" s="68">
        <f t="shared" si="1"/>
        <v>0</v>
      </c>
      <c r="AA22" s="185">
        <v>16</v>
      </c>
      <c r="AB22" s="74"/>
      <c r="AC22" s="185">
        <v>14</v>
      </c>
      <c r="AD22" s="74"/>
      <c r="AE22" s="186">
        <v>15</v>
      </c>
      <c r="AF22" s="76"/>
      <c r="AG22" s="68">
        <f t="shared" si="2"/>
        <v>45</v>
      </c>
      <c r="AH22" s="68">
        <f t="shared" si="2"/>
        <v>0</v>
      </c>
      <c r="AI22" s="185">
        <v>14</v>
      </c>
      <c r="AJ22" s="74"/>
      <c r="AK22" s="185">
        <v>9</v>
      </c>
      <c r="AL22" s="74"/>
      <c r="AM22" s="185">
        <v>1</v>
      </c>
      <c r="AN22" s="74"/>
      <c r="AO22" s="68">
        <f t="shared" si="3"/>
        <v>24</v>
      </c>
      <c r="AP22" s="68">
        <f t="shared" si="3"/>
        <v>0</v>
      </c>
      <c r="AQ22" s="23">
        <f t="shared" si="4"/>
        <v>96</v>
      </c>
      <c r="AR22" s="77">
        <f t="shared" si="4"/>
        <v>0</v>
      </c>
      <c r="AS22" s="354">
        <f t="shared" si="5"/>
        <v>0</v>
      </c>
    </row>
    <row r="23" spans="2:45" ht="150" customHeight="1">
      <c r="B23" s="614"/>
      <c r="C23" s="281" t="s">
        <v>436</v>
      </c>
      <c r="D23" s="282">
        <v>46</v>
      </c>
      <c r="E23" s="282" t="s">
        <v>206</v>
      </c>
      <c r="F23" s="282" t="s">
        <v>177</v>
      </c>
      <c r="G23" s="283">
        <v>45</v>
      </c>
      <c r="H23" s="284" t="s">
        <v>778</v>
      </c>
      <c r="I23" s="285" t="s">
        <v>205</v>
      </c>
      <c r="J23" s="184" t="s">
        <v>550</v>
      </c>
      <c r="K23" s="185">
        <v>0</v>
      </c>
      <c r="L23" s="185"/>
      <c r="M23" s="185">
        <v>0</v>
      </c>
      <c r="N23" s="185"/>
      <c r="O23" s="185">
        <v>3</v>
      </c>
      <c r="P23" s="185"/>
      <c r="Q23" s="68">
        <f t="shared" si="0"/>
        <v>3</v>
      </c>
      <c r="R23" s="68">
        <f t="shared" si="0"/>
        <v>0</v>
      </c>
      <c r="S23" s="185">
        <v>1</v>
      </c>
      <c r="T23" s="74"/>
      <c r="U23" s="185">
        <v>4</v>
      </c>
      <c r="V23" s="74"/>
      <c r="W23" s="185">
        <v>16</v>
      </c>
      <c r="X23" s="74"/>
      <c r="Y23" s="68">
        <f t="shared" si="1"/>
        <v>21</v>
      </c>
      <c r="Z23" s="68">
        <f t="shared" si="1"/>
        <v>0</v>
      </c>
      <c r="AA23" s="185">
        <v>5</v>
      </c>
      <c r="AB23" s="74"/>
      <c r="AC23" s="185">
        <v>3</v>
      </c>
      <c r="AD23" s="74"/>
      <c r="AE23" s="186">
        <v>1</v>
      </c>
      <c r="AF23" s="76"/>
      <c r="AG23" s="68">
        <f t="shared" si="2"/>
        <v>9</v>
      </c>
      <c r="AH23" s="68">
        <f t="shared" si="2"/>
        <v>0</v>
      </c>
      <c r="AI23" s="185">
        <v>4</v>
      </c>
      <c r="AJ23" s="74"/>
      <c r="AK23" s="185">
        <v>6</v>
      </c>
      <c r="AL23" s="74"/>
      <c r="AM23" s="185">
        <v>3</v>
      </c>
      <c r="AN23" s="74"/>
      <c r="AO23" s="68">
        <f t="shared" si="3"/>
        <v>13</v>
      </c>
      <c r="AP23" s="68">
        <f t="shared" si="3"/>
        <v>0</v>
      </c>
      <c r="AQ23" s="23">
        <f t="shared" si="4"/>
        <v>46</v>
      </c>
      <c r="AR23" s="77">
        <f t="shared" si="4"/>
        <v>0</v>
      </c>
      <c r="AS23" s="354">
        <f t="shared" si="5"/>
        <v>0</v>
      </c>
    </row>
    <row r="24" spans="2:45" ht="150" customHeight="1">
      <c r="B24" s="614"/>
      <c r="C24" s="266" t="s">
        <v>535</v>
      </c>
      <c r="D24" s="269">
        <v>60</v>
      </c>
      <c r="E24" s="81" t="s">
        <v>176</v>
      </c>
      <c r="F24" s="81" t="s">
        <v>177</v>
      </c>
      <c r="G24" s="257">
        <v>40</v>
      </c>
      <c r="H24" s="245" t="s">
        <v>178</v>
      </c>
      <c r="I24" s="245" t="s">
        <v>498</v>
      </c>
      <c r="J24" s="247" t="s">
        <v>551</v>
      </c>
      <c r="K24" s="185">
        <v>0</v>
      </c>
      <c r="L24" s="185"/>
      <c r="M24" s="185">
        <v>0</v>
      </c>
      <c r="N24" s="185"/>
      <c r="O24" s="185">
        <v>0</v>
      </c>
      <c r="P24" s="185"/>
      <c r="Q24" s="71">
        <f>K24+M24+O24</f>
        <v>0</v>
      </c>
      <c r="R24" s="71">
        <f>L24+N24+P24</f>
        <v>0</v>
      </c>
      <c r="S24" s="185">
        <v>20</v>
      </c>
      <c r="T24" s="74"/>
      <c r="U24" s="185">
        <v>0</v>
      </c>
      <c r="V24" s="74"/>
      <c r="W24" s="185">
        <v>0</v>
      </c>
      <c r="X24" s="74"/>
      <c r="Y24" s="71">
        <f>S24+U24+W24</f>
        <v>20</v>
      </c>
      <c r="Z24" s="71">
        <f>T24+V24+X24</f>
        <v>0</v>
      </c>
      <c r="AA24" s="185">
        <v>20</v>
      </c>
      <c r="AB24" s="74"/>
      <c r="AC24" s="185">
        <v>0</v>
      </c>
      <c r="AD24" s="74"/>
      <c r="AE24" s="186">
        <v>0</v>
      </c>
      <c r="AF24" s="76"/>
      <c r="AG24" s="71">
        <f>AA24+AC24+AE24</f>
        <v>20</v>
      </c>
      <c r="AH24" s="71">
        <f>AB24+AD24+AF24</f>
        <v>0</v>
      </c>
      <c r="AI24" s="185">
        <v>20</v>
      </c>
      <c r="AJ24" s="74"/>
      <c r="AK24" s="185">
        <v>0</v>
      </c>
      <c r="AL24" s="74"/>
      <c r="AM24" s="185">
        <v>0</v>
      </c>
      <c r="AN24" s="74"/>
      <c r="AO24" s="71">
        <f t="shared" ref="AO24:AP26" si="6">AI24+AK24+AM24</f>
        <v>20</v>
      </c>
      <c r="AP24" s="71">
        <f t="shared" si="6"/>
        <v>0</v>
      </c>
      <c r="AQ24" s="19">
        <f>+Q24+Y24+AG24+AO24</f>
        <v>60</v>
      </c>
      <c r="AR24" s="78">
        <f>R24+Z24+AH24+AP24</f>
        <v>0</v>
      </c>
      <c r="AS24" s="354">
        <f t="shared" si="5"/>
        <v>0</v>
      </c>
    </row>
    <row r="25" spans="2:45" ht="150" customHeight="1">
      <c r="B25" s="614"/>
      <c r="C25" s="266" t="s">
        <v>536</v>
      </c>
      <c r="D25" s="241">
        <v>1</v>
      </c>
      <c r="E25" s="267" t="s">
        <v>179</v>
      </c>
      <c r="F25" s="256" t="s">
        <v>180</v>
      </c>
      <c r="G25" s="257">
        <v>115</v>
      </c>
      <c r="H25" s="270" t="s">
        <v>181</v>
      </c>
      <c r="I25" s="245" t="s">
        <v>182</v>
      </c>
      <c r="J25" s="247" t="s">
        <v>551</v>
      </c>
      <c r="K25" s="418">
        <v>1</v>
      </c>
      <c r="L25" s="423"/>
      <c r="M25" s="418">
        <v>1</v>
      </c>
      <c r="N25" s="423"/>
      <c r="O25" s="418">
        <v>1</v>
      </c>
      <c r="P25" s="423"/>
      <c r="Q25" s="419">
        <f>(K25+M25+O25)/3</f>
        <v>1</v>
      </c>
      <c r="R25" s="350">
        <f>IFERROR(IF(OR(AQ25="",AQ25=0),0,ROUNDDOWN(AVERAGE(L25,N25,P25),3)),0)</f>
        <v>0</v>
      </c>
      <c r="S25" s="418">
        <v>1</v>
      </c>
      <c r="T25" s="353"/>
      <c r="U25" s="418">
        <v>1</v>
      </c>
      <c r="V25" s="353"/>
      <c r="W25" s="418">
        <v>1</v>
      </c>
      <c r="X25" s="353"/>
      <c r="Y25" s="354">
        <v>1</v>
      </c>
      <c r="Z25" s="429">
        <v>0</v>
      </c>
      <c r="AA25" s="418">
        <v>1</v>
      </c>
      <c r="AB25" s="353"/>
      <c r="AC25" s="418">
        <v>1</v>
      </c>
      <c r="AD25" s="353"/>
      <c r="AE25" s="418">
        <v>1</v>
      </c>
      <c r="AF25" s="360"/>
      <c r="AG25" s="354">
        <v>1</v>
      </c>
      <c r="AH25" s="429">
        <v>0</v>
      </c>
      <c r="AI25" s="418">
        <v>1</v>
      </c>
      <c r="AJ25" s="353"/>
      <c r="AK25" s="418">
        <v>1</v>
      </c>
      <c r="AL25" s="353"/>
      <c r="AM25" s="418">
        <v>1</v>
      </c>
      <c r="AN25" s="353"/>
      <c r="AO25" s="419">
        <f>(AI25+AK25+AM25)/3</f>
        <v>1</v>
      </c>
      <c r="AP25" s="429">
        <v>0</v>
      </c>
      <c r="AQ25" s="419">
        <f>(Q25+Y25+AG25+AO25)/4</f>
        <v>1</v>
      </c>
      <c r="AR25" s="239">
        <f>IFERROR(IF(OR(AQ25="",AQ25=0),0,ROUNDDOWN(AVERAGE(L25,N25,P25,T25,V25,X25,AB25,AD25,AF25,AJ25,AL25,AN25),3)),0)</f>
        <v>0</v>
      </c>
      <c r="AS25" s="354">
        <f t="shared" si="5"/>
        <v>0</v>
      </c>
    </row>
    <row r="26" spans="2:45" ht="150" customHeight="1">
      <c r="B26" s="614"/>
      <c r="C26" s="266" t="s">
        <v>537</v>
      </c>
      <c r="D26" s="271">
        <v>800</v>
      </c>
      <c r="E26" s="256" t="s">
        <v>183</v>
      </c>
      <c r="F26" s="256" t="s">
        <v>184</v>
      </c>
      <c r="G26" s="257">
        <v>800</v>
      </c>
      <c r="H26" s="245" t="s">
        <v>185</v>
      </c>
      <c r="I26" s="245" t="s">
        <v>186</v>
      </c>
      <c r="J26" s="247" t="s">
        <v>551</v>
      </c>
      <c r="K26" s="185">
        <v>20</v>
      </c>
      <c r="L26" s="185"/>
      <c r="M26" s="185">
        <v>75</v>
      </c>
      <c r="N26" s="185"/>
      <c r="O26" s="185">
        <v>75</v>
      </c>
      <c r="P26" s="185"/>
      <c r="Q26" s="71">
        <f>K26+M26+O26</f>
        <v>170</v>
      </c>
      <c r="R26" s="71">
        <f>L26+N26+P26</f>
        <v>0</v>
      </c>
      <c r="S26" s="185">
        <v>75</v>
      </c>
      <c r="T26" s="74"/>
      <c r="U26" s="185">
        <v>75</v>
      </c>
      <c r="V26" s="74"/>
      <c r="W26" s="185">
        <v>75</v>
      </c>
      <c r="X26" s="74"/>
      <c r="Y26" s="71">
        <f>S26+U26+W26</f>
        <v>225</v>
      </c>
      <c r="Z26" s="71">
        <f>T26+V26+X26</f>
        <v>0</v>
      </c>
      <c r="AA26" s="185">
        <v>75</v>
      </c>
      <c r="AB26" s="74"/>
      <c r="AC26" s="185">
        <v>75</v>
      </c>
      <c r="AD26" s="74"/>
      <c r="AE26" s="186">
        <v>75</v>
      </c>
      <c r="AF26" s="76"/>
      <c r="AG26" s="71">
        <f>AA26+AC26+AE26</f>
        <v>225</v>
      </c>
      <c r="AH26" s="71">
        <f>AB26+AD26+AF26</f>
        <v>0</v>
      </c>
      <c r="AI26" s="185">
        <v>75</v>
      </c>
      <c r="AJ26" s="74"/>
      <c r="AK26" s="185">
        <v>75</v>
      </c>
      <c r="AL26" s="74"/>
      <c r="AM26" s="185">
        <v>30</v>
      </c>
      <c r="AN26" s="74"/>
      <c r="AO26" s="71">
        <f t="shared" si="6"/>
        <v>180</v>
      </c>
      <c r="AP26" s="71">
        <f t="shared" si="6"/>
        <v>0</v>
      </c>
      <c r="AQ26" s="19">
        <f>+Q26+Y26+AG26+AO26</f>
        <v>800</v>
      </c>
      <c r="AR26" s="78">
        <f>R26+Z26+AH26+AP26</f>
        <v>0</v>
      </c>
      <c r="AS26" s="354">
        <f t="shared" si="5"/>
        <v>0</v>
      </c>
    </row>
    <row r="27" spans="2:45" ht="23.25">
      <c r="B27" s="616" t="s">
        <v>23</v>
      </c>
      <c r="C27" s="617"/>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8"/>
      <c r="AS27" s="425">
        <f>AVERAGE(AS20:AS26)</f>
        <v>0</v>
      </c>
    </row>
    <row r="28" spans="2:45" ht="17.25">
      <c r="B28" s="6"/>
      <c r="C28" s="6"/>
      <c r="D28" s="12"/>
      <c r="E28" s="6"/>
      <c r="F28" s="6"/>
      <c r="G28" s="6"/>
      <c r="H28" s="6"/>
      <c r="I28" s="6"/>
      <c r="J28" s="7"/>
    </row>
    <row r="29" spans="2:45" ht="30.75" customHeight="1">
      <c r="B29" s="60" t="s">
        <v>4</v>
      </c>
      <c r="C29" s="626" t="s">
        <v>208</v>
      </c>
      <c r="D29" s="606"/>
      <c r="E29" s="606"/>
      <c r="F29" s="606"/>
      <c r="G29" s="606"/>
      <c r="H29" s="606"/>
      <c r="I29" s="606"/>
      <c r="J29" s="607"/>
    </row>
    <row r="30" spans="2:45" ht="17.25">
      <c r="B30" s="6"/>
      <c r="C30" s="541"/>
      <c r="D30" s="541"/>
      <c r="E30" s="541"/>
      <c r="F30" s="541"/>
      <c r="G30" s="541"/>
      <c r="H30" s="541"/>
      <c r="I30" s="541"/>
      <c r="J30" s="541"/>
    </row>
    <row r="31" spans="2:45" ht="75" customHeight="1">
      <c r="B31" s="61" t="s">
        <v>32</v>
      </c>
      <c r="C31" s="530" t="s">
        <v>546</v>
      </c>
      <c r="D31" s="531"/>
      <c r="E31" s="6"/>
      <c r="F31" s="6"/>
      <c r="G31" s="59" t="s">
        <v>22</v>
      </c>
      <c r="H31" s="610" t="s">
        <v>570</v>
      </c>
      <c r="I31" s="634"/>
      <c r="J31" s="634"/>
    </row>
    <row r="32" spans="2:45" ht="13.5" customHeight="1">
      <c r="B32" s="6"/>
      <c r="C32" s="6"/>
      <c r="D32" s="12"/>
      <c r="E32" s="6"/>
      <c r="F32" s="6"/>
      <c r="G32" s="6"/>
      <c r="H32" s="6"/>
      <c r="I32" s="6"/>
      <c r="J32" s="7"/>
    </row>
    <row r="33" spans="2:10" ht="15" customHeight="1">
      <c r="B33" s="6"/>
      <c r="C33" s="6"/>
      <c r="D33" s="12"/>
      <c r="E33" s="6"/>
      <c r="F33" s="6"/>
      <c r="G33" s="6"/>
      <c r="H33" s="6"/>
      <c r="I33" s="6"/>
      <c r="J33" s="7"/>
    </row>
    <row r="34" spans="2:10" ht="17.25">
      <c r="B34" s="6"/>
      <c r="C34" s="6"/>
      <c r="D34" s="12"/>
      <c r="E34" s="6"/>
      <c r="F34" s="6"/>
      <c r="G34" s="6"/>
      <c r="H34" s="6"/>
      <c r="I34" s="6"/>
      <c r="J34" s="7"/>
    </row>
    <row r="35" spans="2:10" ht="15" customHeight="1">
      <c r="B35" s="6"/>
      <c r="C35" s="6"/>
      <c r="D35" s="12"/>
      <c r="E35" s="534"/>
      <c r="F35" s="534"/>
      <c r="G35" s="534"/>
      <c r="H35" s="534"/>
      <c r="I35" s="63"/>
      <c r="J35" s="6"/>
    </row>
    <row r="36" spans="2:10" ht="15" customHeight="1">
      <c r="B36" s="6"/>
      <c r="C36" s="6"/>
      <c r="D36" s="12"/>
      <c r="E36" s="6"/>
      <c r="F36" s="6"/>
      <c r="G36" s="7"/>
      <c r="H36" s="6"/>
      <c r="I36" s="6"/>
      <c r="J36" s="6"/>
    </row>
    <row r="37" spans="2:10" ht="15" customHeight="1">
      <c r="B37" s="6"/>
      <c r="C37" s="6"/>
      <c r="D37" s="12"/>
      <c r="E37" s="534"/>
      <c r="F37" s="534"/>
      <c r="G37" s="534"/>
      <c r="H37" s="534"/>
      <c r="I37" s="63"/>
      <c r="J37" s="6"/>
    </row>
    <row r="38" spans="2:10" ht="15" customHeight="1">
      <c r="B38" s="6"/>
      <c r="C38" s="6"/>
      <c r="D38" s="12"/>
      <c r="E38" s="6"/>
      <c r="F38" s="6"/>
      <c r="G38" s="7"/>
      <c r="H38" s="6"/>
      <c r="I38" s="6"/>
      <c r="J38" s="6"/>
    </row>
    <row r="39" spans="2:10" ht="15" customHeight="1">
      <c r="B39" s="6"/>
      <c r="C39" s="6"/>
      <c r="D39" s="12"/>
      <c r="E39" s="534"/>
      <c r="F39" s="534"/>
      <c r="G39" s="534"/>
      <c r="H39" s="534"/>
      <c r="I39" s="63"/>
      <c r="J39" s="6"/>
    </row>
  </sheetData>
  <sheetProtection algorithmName="SHA-512" hashValue="WNEZXwdcyBvDvnXzK6mdT34gdN50jK7Ot/IdTOt+tLLvBU1zNeW8eDebxbLTu7cMyErfVRQJrzt6DyB4b6Pjfg==" saltValue="DvG+l9nxZy7nsrzlHJofOg==" spinCount="100000" sheet="1" objects="1" scenarios="1"/>
  <mergeCells count="49">
    <mergeCell ref="C31:D31"/>
    <mergeCell ref="H31:J31"/>
    <mergeCell ref="E35:H35"/>
    <mergeCell ref="E37:H37"/>
    <mergeCell ref="E39:H39"/>
    <mergeCell ref="B27:AR27"/>
    <mergeCell ref="C29:J29"/>
    <mergeCell ref="C30:J30"/>
    <mergeCell ref="AA11:AB11"/>
    <mergeCell ref="AC11:AD11"/>
    <mergeCell ref="AE11:AF11"/>
    <mergeCell ref="AG11:AH11"/>
    <mergeCell ref="AI11:AJ11"/>
    <mergeCell ref="AK11:AL11"/>
    <mergeCell ref="O11:P11"/>
    <mergeCell ref="Q11:R11"/>
    <mergeCell ref="S11:T11"/>
    <mergeCell ref="U11:V11"/>
    <mergeCell ref="W11:X11"/>
    <mergeCell ref="B21:B26"/>
    <mergeCell ref="S10:Z10"/>
    <mergeCell ref="AA10:AH10"/>
    <mergeCell ref="AI10:AP10"/>
    <mergeCell ref="K11:L11"/>
    <mergeCell ref="M11:N11"/>
    <mergeCell ref="AM11:AN11"/>
    <mergeCell ref="AO11:AP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AS30"/>
  <sheetViews>
    <sheetView showGridLines="0" zoomScale="55" zoomScaleNormal="55" workbookViewId="0">
      <selection activeCell="U15" sqref="U15"/>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3.28515625" style="8" customWidth="1"/>
    <col min="7" max="7" width="27.140625" style="8" customWidth="1"/>
    <col min="8" max="8" width="28.5703125" style="8" customWidth="1"/>
    <col min="9" max="9" width="50" style="8" customWidth="1"/>
    <col min="10" max="10" width="32.42578125" style="10" customWidth="1"/>
    <col min="11" max="42" width="14.28515625" style="4" customWidth="1"/>
    <col min="43" max="45" width="20" style="4" customWidth="1"/>
    <col min="46" max="16384" width="17.28515625" style="4"/>
  </cols>
  <sheetData>
    <row r="1" spans="2:45" ht="18" thickBot="1"/>
    <row r="2" spans="2:45" ht="15.75">
      <c r="B2" s="567"/>
      <c r="C2" s="570" t="s">
        <v>59</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2"/>
      <c r="AR2" s="579" t="s">
        <v>39</v>
      </c>
      <c r="AS2" s="580"/>
    </row>
    <row r="3" spans="2:45" ht="15.75">
      <c r="B3" s="568"/>
      <c r="C3" s="60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5"/>
      <c r="AR3" s="24" t="s">
        <v>36</v>
      </c>
      <c r="AS3" s="25" t="s">
        <v>37</v>
      </c>
    </row>
    <row r="4" spans="2:45">
      <c r="B4" s="568"/>
      <c r="C4" s="60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5"/>
      <c r="AR4" s="26">
        <v>3</v>
      </c>
      <c r="AS4" s="27" t="s">
        <v>102</v>
      </c>
    </row>
    <row r="5" spans="2:45" ht="15.75">
      <c r="B5" s="568"/>
      <c r="C5" s="60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5"/>
      <c r="AR5" s="602" t="s">
        <v>38</v>
      </c>
      <c r="AS5" s="603"/>
    </row>
    <row r="6" spans="2:45" ht="15.75" thickBot="1">
      <c r="B6" s="569"/>
      <c r="C6" s="576"/>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7"/>
      <c r="AN6" s="577"/>
      <c r="AO6" s="577"/>
      <c r="AP6" s="577"/>
      <c r="AQ6" s="578"/>
      <c r="AR6" s="583" t="s">
        <v>100</v>
      </c>
      <c r="AS6" s="584"/>
    </row>
    <row r="7" spans="2:45" ht="17.25">
      <c r="B7" s="5"/>
      <c r="C7" s="5"/>
      <c r="D7" s="11"/>
      <c r="E7" s="5"/>
      <c r="F7" s="5"/>
      <c r="G7" s="5"/>
      <c r="H7" s="5"/>
      <c r="I7" s="5"/>
      <c r="J7" s="9"/>
      <c r="AR7" s="608"/>
      <c r="AS7" s="60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5"/>
      <c r="AR8" s="586"/>
      <c r="AS8" s="587"/>
    </row>
    <row r="9" spans="2:45" ht="15.75">
      <c r="B9" s="621" t="s">
        <v>35</v>
      </c>
      <c r="C9" s="596" t="s">
        <v>34</v>
      </c>
      <c r="D9" s="596" t="s">
        <v>63</v>
      </c>
      <c r="E9" s="596" t="s">
        <v>66</v>
      </c>
      <c r="F9" s="596" t="s">
        <v>67</v>
      </c>
      <c r="G9" s="596" t="s">
        <v>31</v>
      </c>
      <c r="H9" s="596" t="s">
        <v>25</v>
      </c>
      <c r="I9" s="596" t="s">
        <v>95</v>
      </c>
      <c r="J9" s="596" t="s">
        <v>2</v>
      </c>
      <c r="K9" s="504" t="s">
        <v>5</v>
      </c>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619" t="s">
        <v>6</v>
      </c>
      <c r="AR9" s="620" t="s">
        <v>7</v>
      </c>
      <c r="AS9" s="620" t="s">
        <v>24</v>
      </c>
    </row>
    <row r="10" spans="2:45" ht="15.75">
      <c r="B10" s="621"/>
      <c r="C10" s="596"/>
      <c r="D10" s="596"/>
      <c r="E10" s="596"/>
      <c r="F10" s="596"/>
      <c r="G10" s="596"/>
      <c r="H10" s="596"/>
      <c r="I10" s="596"/>
      <c r="J10" s="596"/>
      <c r="K10" s="595" t="s">
        <v>26</v>
      </c>
      <c r="L10" s="595"/>
      <c r="M10" s="595"/>
      <c r="N10" s="595"/>
      <c r="O10" s="595"/>
      <c r="P10" s="595"/>
      <c r="Q10" s="595"/>
      <c r="R10" s="595"/>
      <c r="S10" s="595" t="s">
        <v>27</v>
      </c>
      <c r="T10" s="595"/>
      <c r="U10" s="595"/>
      <c r="V10" s="595"/>
      <c r="W10" s="595"/>
      <c r="X10" s="595"/>
      <c r="Y10" s="595"/>
      <c r="Z10" s="595"/>
      <c r="AA10" s="595" t="s">
        <v>28</v>
      </c>
      <c r="AB10" s="595"/>
      <c r="AC10" s="595"/>
      <c r="AD10" s="595"/>
      <c r="AE10" s="595"/>
      <c r="AF10" s="595"/>
      <c r="AG10" s="595"/>
      <c r="AH10" s="595"/>
      <c r="AI10" s="595" t="s">
        <v>29</v>
      </c>
      <c r="AJ10" s="595"/>
      <c r="AK10" s="595"/>
      <c r="AL10" s="595"/>
      <c r="AM10" s="595"/>
      <c r="AN10" s="595"/>
      <c r="AO10" s="595"/>
      <c r="AP10" s="595"/>
      <c r="AQ10" s="619"/>
      <c r="AR10" s="620"/>
      <c r="AS10" s="620"/>
    </row>
    <row r="11" spans="2:45" ht="15.75" customHeight="1">
      <c r="B11" s="621"/>
      <c r="C11" s="596"/>
      <c r="D11" s="596"/>
      <c r="E11" s="596"/>
      <c r="F11" s="596"/>
      <c r="G11" s="596"/>
      <c r="H11" s="596"/>
      <c r="I11" s="596"/>
      <c r="J11" s="596"/>
      <c r="K11" s="595" t="s">
        <v>8</v>
      </c>
      <c r="L11" s="595"/>
      <c r="M11" s="595" t="s">
        <v>9</v>
      </c>
      <c r="N11" s="595"/>
      <c r="O11" s="598" t="s">
        <v>10</v>
      </c>
      <c r="P11" s="599"/>
      <c r="Q11" s="600" t="s">
        <v>11</v>
      </c>
      <c r="R11" s="601"/>
      <c r="S11" s="595" t="s">
        <v>33</v>
      </c>
      <c r="T11" s="595"/>
      <c r="U11" s="595" t="s">
        <v>12</v>
      </c>
      <c r="V11" s="595"/>
      <c r="W11" s="595" t="s">
        <v>13</v>
      </c>
      <c r="X11" s="595"/>
      <c r="Y11" s="600" t="s">
        <v>11</v>
      </c>
      <c r="Z11" s="601"/>
      <c r="AA11" s="595" t="s">
        <v>14</v>
      </c>
      <c r="AB11" s="595"/>
      <c r="AC11" s="595" t="s">
        <v>15</v>
      </c>
      <c r="AD11" s="595"/>
      <c r="AE11" s="595" t="s">
        <v>16</v>
      </c>
      <c r="AF11" s="595"/>
      <c r="AG11" s="600" t="s">
        <v>11</v>
      </c>
      <c r="AH11" s="601"/>
      <c r="AI11" s="595" t="s">
        <v>17</v>
      </c>
      <c r="AJ11" s="595"/>
      <c r="AK11" s="595" t="s">
        <v>18</v>
      </c>
      <c r="AL11" s="595"/>
      <c r="AM11" s="595" t="s">
        <v>19</v>
      </c>
      <c r="AN11" s="595"/>
      <c r="AO11" s="600" t="s">
        <v>11</v>
      </c>
      <c r="AP11" s="601"/>
      <c r="AQ11" s="619"/>
      <c r="AR11" s="620"/>
      <c r="AS11" s="620"/>
    </row>
    <row r="12" spans="2:45" ht="13.5">
      <c r="B12" s="503"/>
      <c r="C12" s="597"/>
      <c r="D12" s="597"/>
      <c r="E12" s="597"/>
      <c r="F12" s="597"/>
      <c r="G12" s="597"/>
      <c r="H12" s="597"/>
      <c r="I12" s="597"/>
      <c r="J12" s="597"/>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9"/>
      <c r="AR12" s="620"/>
      <c r="AS12" s="620"/>
    </row>
    <row r="13" spans="2:45" ht="135" customHeight="1">
      <c r="B13" s="635" t="s">
        <v>225</v>
      </c>
      <c r="C13" s="513" t="s">
        <v>437</v>
      </c>
      <c r="D13" s="268">
        <v>50</v>
      </c>
      <c r="E13" s="288" t="s">
        <v>209</v>
      </c>
      <c r="F13" s="289" t="s">
        <v>210</v>
      </c>
      <c r="G13" s="290">
        <v>48</v>
      </c>
      <c r="H13" s="289" t="s">
        <v>211</v>
      </c>
      <c r="I13" s="291" t="s">
        <v>212</v>
      </c>
      <c r="J13" s="292" t="s">
        <v>558</v>
      </c>
      <c r="K13" s="185">
        <v>0</v>
      </c>
      <c r="L13" s="185"/>
      <c r="M13" s="185">
        <v>0</v>
      </c>
      <c r="N13" s="185"/>
      <c r="O13" s="185">
        <v>0</v>
      </c>
      <c r="P13" s="185"/>
      <c r="Q13" s="68">
        <f>K13+M13+O13</f>
        <v>0</v>
      </c>
      <c r="R13" s="68">
        <f>L13+N13+P13</f>
        <v>0</v>
      </c>
      <c r="S13" s="185">
        <v>0</v>
      </c>
      <c r="T13" s="74"/>
      <c r="U13" s="185">
        <v>0</v>
      </c>
      <c r="V13" s="74"/>
      <c r="W13" s="185">
        <v>0</v>
      </c>
      <c r="X13" s="74"/>
      <c r="Y13" s="68">
        <f>S13+U13+W13</f>
        <v>0</v>
      </c>
      <c r="Z13" s="68">
        <f>T13+V13+X13</f>
        <v>0</v>
      </c>
      <c r="AA13" s="185">
        <v>8</v>
      </c>
      <c r="AB13" s="74"/>
      <c r="AC13" s="185">
        <v>10</v>
      </c>
      <c r="AD13" s="74"/>
      <c r="AE13" s="186">
        <v>7</v>
      </c>
      <c r="AF13" s="76"/>
      <c r="AG13" s="68">
        <f>AA13+AC13+AE13</f>
        <v>25</v>
      </c>
      <c r="AH13" s="68">
        <f>AB13+AD13+AF13</f>
        <v>0</v>
      </c>
      <c r="AI13" s="185">
        <v>9</v>
      </c>
      <c r="AJ13" s="74"/>
      <c r="AK13" s="185">
        <v>8</v>
      </c>
      <c r="AL13" s="74"/>
      <c r="AM13" s="185">
        <v>8</v>
      </c>
      <c r="AN13" s="74"/>
      <c r="AO13" s="68">
        <f>AI13+AK13+AM13</f>
        <v>25</v>
      </c>
      <c r="AP13" s="68">
        <f>AJ13+AL13+AN13</f>
        <v>0</v>
      </c>
      <c r="AQ13" s="23">
        <f>Q13+Y13+AG13+AO13</f>
        <v>50</v>
      </c>
      <c r="AR13" s="77">
        <f>R13+Z13+AH13+AP13</f>
        <v>0</v>
      </c>
      <c r="AS13" s="354">
        <f>IF(AND(AR13&gt;0,AQ13&gt;0),AR13/AQ13,0)</f>
        <v>0</v>
      </c>
    </row>
    <row r="14" spans="2:45" ht="105">
      <c r="B14" s="636"/>
      <c r="C14" s="638"/>
      <c r="D14" s="300">
        <v>25</v>
      </c>
      <c r="E14" s="344" t="s">
        <v>213</v>
      </c>
      <c r="F14" s="345" t="s">
        <v>214</v>
      </c>
      <c r="G14" s="290">
        <v>31</v>
      </c>
      <c r="H14" s="289" t="s">
        <v>215</v>
      </c>
      <c r="I14" s="291" t="s">
        <v>216</v>
      </c>
      <c r="J14" s="292" t="s">
        <v>558</v>
      </c>
      <c r="K14" s="185">
        <v>0</v>
      </c>
      <c r="L14" s="185"/>
      <c r="M14" s="185">
        <v>0</v>
      </c>
      <c r="N14" s="185"/>
      <c r="O14" s="185">
        <v>0</v>
      </c>
      <c r="P14" s="185"/>
      <c r="Q14" s="68">
        <f t="shared" ref="Q14:R17" si="0">K14+M14+O14</f>
        <v>0</v>
      </c>
      <c r="R14" s="68">
        <f t="shared" si="0"/>
        <v>0</v>
      </c>
      <c r="S14" s="185">
        <v>0</v>
      </c>
      <c r="T14" s="74"/>
      <c r="U14" s="185">
        <v>0</v>
      </c>
      <c r="V14" s="74"/>
      <c r="W14" s="185">
        <v>0</v>
      </c>
      <c r="X14" s="74"/>
      <c r="Y14" s="68">
        <f t="shared" ref="Y14:Z17" si="1">S14+U14+W14</f>
        <v>0</v>
      </c>
      <c r="Z14" s="68">
        <f t="shared" si="1"/>
        <v>0</v>
      </c>
      <c r="AA14" s="185">
        <v>0</v>
      </c>
      <c r="AB14" s="74"/>
      <c r="AC14" s="185">
        <v>0</v>
      </c>
      <c r="AD14" s="74"/>
      <c r="AE14" s="186">
        <v>0</v>
      </c>
      <c r="AF14" s="76"/>
      <c r="AG14" s="68">
        <f t="shared" ref="AG14:AH17" si="2">AA14+AC14+AE14</f>
        <v>0</v>
      </c>
      <c r="AH14" s="68">
        <f t="shared" si="2"/>
        <v>0</v>
      </c>
      <c r="AI14" s="185">
        <v>5</v>
      </c>
      <c r="AJ14" s="74"/>
      <c r="AK14" s="185">
        <v>5</v>
      </c>
      <c r="AL14" s="74"/>
      <c r="AM14" s="185">
        <v>15</v>
      </c>
      <c r="AN14" s="74"/>
      <c r="AO14" s="68">
        <f t="shared" ref="AO14:AP17" si="3">AI14+AK14+AM14</f>
        <v>25</v>
      </c>
      <c r="AP14" s="68">
        <f t="shared" si="3"/>
        <v>0</v>
      </c>
      <c r="AQ14" s="23">
        <f t="shared" ref="AQ14:AR17" si="4">Q14+Y14+AG14+AO14</f>
        <v>25</v>
      </c>
      <c r="AR14" s="77">
        <f t="shared" si="4"/>
        <v>0</v>
      </c>
      <c r="AS14" s="354">
        <f>IF(AND(AR14&gt;0,AQ14&gt;0),AR14/AQ14,0)</f>
        <v>0</v>
      </c>
    </row>
    <row r="15" spans="2:45" ht="105">
      <c r="B15" s="636"/>
      <c r="C15" s="268" t="s">
        <v>438</v>
      </c>
      <c r="D15" s="268">
        <v>70</v>
      </c>
      <c r="E15" s="288" t="s">
        <v>217</v>
      </c>
      <c r="F15" s="289" t="s">
        <v>582</v>
      </c>
      <c r="G15" s="290">
        <v>70</v>
      </c>
      <c r="H15" s="289" t="s">
        <v>219</v>
      </c>
      <c r="I15" s="291" t="s">
        <v>220</v>
      </c>
      <c r="J15" s="292" t="s">
        <v>558</v>
      </c>
      <c r="K15" s="185">
        <v>2</v>
      </c>
      <c r="L15" s="185"/>
      <c r="M15" s="185">
        <v>3</v>
      </c>
      <c r="N15" s="185"/>
      <c r="O15" s="185">
        <v>3</v>
      </c>
      <c r="P15" s="185"/>
      <c r="Q15" s="68">
        <f t="shared" si="0"/>
        <v>8</v>
      </c>
      <c r="R15" s="68">
        <f t="shared" si="0"/>
        <v>0</v>
      </c>
      <c r="S15" s="185">
        <v>0</v>
      </c>
      <c r="T15" s="74"/>
      <c r="U15" s="185">
        <v>0</v>
      </c>
      <c r="V15" s="74"/>
      <c r="W15" s="185">
        <v>0</v>
      </c>
      <c r="X15" s="74"/>
      <c r="Y15" s="68">
        <f t="shared" si="1"/>
        <v>0</v>
      </c>
      <c r="Z15" s="68">
        <f t="shared" si="1"/>
        <v>0</v>
      </c>
      <c r="AA15" s="185">
        <v>6</v>
      </c>
      <c r="AB15" s="74"/>
      <c r="AC15" s="185">
        <v>8</v>
      </c>
      <c r="AD15" s="74"/>
      <c r="AE15" s="186">
        <v>9</v>
      </c>
      <c r="AF15" s="76"/>
      <c r="AG15" s="68">
        <f t="shared" si="2"/>
        <v>23</v>
      </c>
      <c r="AH15" s="68">
        <f t="shared" si="2"/>
        <v>0</v>
      </c>
      <c r="AI15" s="185">
        <v>6</v>
      </c>
      <c r="AJ15" s="74"/>
      <c r="AK15" s="185">
        <v>9</v>
      </c>
      <c r="AL15" s="74"/>
      <c r="AM15" s="185">
        <v>24</v>
      </c>
      <c r="AN15" s="74"/>
      <c r="AO15" s="68">
        <f t="shared" si="3"/>
        <v>39</v>
      </c>
      <c r="AP15" s="68">
        <f t="shared" si="3"/>
        <v>0</v>
      </c>
      <c r="AQ15" s="23">
        <f t="shared" si="4"/>
        <v>70</v>
      </c>
      <c r="AR15" s="77">
        <f t="shared" si="4"/>
        <v>0</v>
      </c>
      <c r="AS15" s="354">
        <f>IF(AND(AR15&gt;0,AQ15&gt;0),AR15/AQ15,0)</f>
        <v>0</v>
      </c>
    </row>
    <row r="16" spans="2:45" ht="128.25">
      <c r="B16" s="637"/>
      <c r="C16" s="268" t="s">
        <v>439</v>
      </c>
      <c r="D16" s="268">
        <v>1800</v>
      </c>
      <c r="E16" s="288" t="s">
        <v>221</v>
      </c>
      <c r="F16" s="289" t="s">
        <v>222</v>
      </c>
      <c r="G16" s="290">
        <v>1800</v>
      </c>
      <c r="H16" s="289" t="s">
        <v>223</v>
      </c>
      <c r="I16" s="291" t="s">
        <v>224</v>
      </c>
      <c r="J16" s="292" t="s">
        <v>558</v>
      </c>
      <c r="K16" s="185">
        <v>62</v>
      </c>
      <c r="L16" s="185"/>
      <c r="M16" s="185">
        <v>87</v>
      </c>
      <c r="N16" s="185"/>
      <c r="O16" s="185">
        <v>95</v>
      </c>
      <c r="P16" s="185"/>
      <c r="Q16" s="71">
        <f t="shared" si="0"/>
        <v>244</v>
      </c>
      <c r="R16" s="71">
        <f t="shared" si="0"/>
        <v>0</v>
      </c>
      <c r="S16" s="185">
        <v>0</v>
      </c>
      <c r="T16" s="74"/>
      <c r="U16" s="185">
        <v>0</v>
      </c>
      <c r="V16" s="74"/>
      <c r="W16" s="185">
        <v>0</v>
      </c>
      <c r="X16" s="74"/>
      <c r="Y16" s="71">
        <f t="shared" si="1"/>
        <v>0</v>
      </c>
      <c r="Z16" s="71">
        <f t="shared" si="1"/>
        <v>0</v>
      </c>
      <c r="AA16" s="185">
        <v>157</v>
      </c>
      <c r="AB16" s="74"/>
      <c r="AC16" s="185">
        <v>148</v>
      </c>
      <c r="AD16" s="74"/>
      <c r="AE16" s="186">
        <v>243</v>
      </c>
      <c r="AF16" s="76"/>
      <c r="AG16" s="71">
        <f t="shared" si="2"/>
        <v>548</v>
      </c>
      <c r="AH16" s="71">
        <f t="shared" si="2"/>
        <v>0</v>
      </c>
      <c r="AI16" s="134">
        <v>189</v>
      </c>
      <c r="AJ16" s="134"/>
      <c r="AK16" s="134">
        <v>214</v>
      </c>
      <c r="AL16" s="134"/>
      <c r="AM16" s="134">
        <v>605</v>
      </c>
      <c r="AN16" s="74"/>
      <c r="AO16" s="71">
        <f t="shared" si="3"/>
        <v>1008</v>
      </c>
      <c r="AP16" s="71">
        <f t="shared" si="3"/>
        <v>0</v>
      </c>
      <c r="AQ16" s="19">
        <f t="shared" si="4"/>
        <v>1800</v>
      </c>
      <c r="AR16" s="78">
        <f t="shared" si="4"/>
        <v>0</v>
      </c>
      <c r="AS16" s="354">
        <f>IF(AND(AR16&gt;0,AQ16&gt;0),AR16/AQ16,0)</f>
        <v>0</v>
      </c>
    </row>
    <row r="17" spans="2:45" ht="23.25" hidden="1">
      <c r="B17" s="91"/>
      <c r="C17" s="91"/>
      <c r="D17" s="79"/>
      <c r="E17" s="92"/>
      <c r="F17" s="93"/>
      <c r="G17" s="102"/>
      <c r="H17" s="103"/>
      <c r="I17" s="104"/>
      <c r="J17" s="105"/>
      <c r="K17" s="74">
        <v>0</v>
      </c>
      <c r="L17" s="74">
        <v>0</v>
      </c>
      <c r="M17" s="74">
        <v>0</v>
      </c>
      <c r="N17" s="74">
        <v>0</v>
      </c>
      <c r="O17" s="74">
        <v>0</v>
      </c>
      <c r="P17" s="74">
        <v>0</v>
      </c>
      <c r="Q17" s="80">
        <f t="shared" si="0"/>
        <v>0</v>
      </c>
      <c r="R17" s="80">
        <f t="shared" si="0"/>
        <v>0</v>
      </c>
      <c r="S17" s="74">
        <v>0</v>
      </c>
      <c r="T17" s="74">
        <v>0</v>
      </c>
      <c r="U17" s="74">
        <v>0</v>
      </c>
      <c r="V17" s="74">
        <v>0</v>
      </c>
      <c r="W17" s="74">
        <v>0</v>
      </c>
      <c r="X17" s="74">
        <v>0</v>
      </c>
      <c r="Y17" s="80">
        <f t="shared" si="1"/>
        <v>0</v>
      </c>
      <c r="Z17" s="80">
        <f t="shared" si="1"/>
        <v>0</v>
      </c>
      <c r="AA17" s="74">
        <v>0</v>
      </c>
      <c r="AB17" s="74">
        <v>0</v>
      </c>
      <c r="AC17" s="74">
        <v>0</v>
      </c>
      <c r="AD17" s="74">
        <v>0</v>
      </c>
      <c r="AE17" s="76">
        <v>0</v>
      </c>
      <c r="AF17" s="76">
        <v>0</v>
      </c>
      <c r="AG17" s="80">
        <f t="shared" si="2"/>
        <v>0</v>
      </c>
      <c r="AH17" s="80">
        <f t="shared" si="2"/>
        <v>0</v>
      </c>
      <c r="AI17" s="74">
        <v>0</v>
      </c>
      <c r="AJ17" s="74">
        <v>0</v>
      </c>
      <c r="AK17" s="74">
        <v>0</v>
      </c>
      <c r="AL17" s="74">
        <v>0</v>
      </c>
      <c r="AM17" s="74">
        <v>0</v>
      </c>
      <c r="AN17" s="74">
        <v>0</v>
      </c>
      <c r="AO17" s="80">
        <f t="shared" si="3"/>
        <v>0</v>
      </c>
      <c r="AP17" s="80">
        <f t="shared" si="3"/>
        <v>0</v>
      </c>
      <c r="AQ17" s="98">
        <f t="shared" si="4"/>
        <v>0</v>
      </c>
      <c r="AR17" s="99">
        <f t="shared" si="4"/>
        <v>0</v>
      </c>
      <c r="AS17" s="430">
        <f>IF(AND(AR17&gt;0,AQ17&gt;0),AR17/AQ17,0)</f>
        <v>0</v>
      </c>
    </row>
    <row r="18" spans="2:45" ht="23.25">
      <c r="B18" s="616" t="s">
        <v>23</v>
      </c>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8"/>
      <c r="AS18" s="425">
        <f>AVERAGE(AS13:AS17)</f>
        <v>0</v>
      </c>
    </row>
    <row r="19" spans="2:45" ht="17.25">
      <c r="B19" s="6"/>
      <c r="C19" s="6"/>
      <c r="D19" s="12"/>
      <c r="E19" s="6"/>
      <c r="F19" s="6"/>
      <c r="G19" s="6"/>
      <c r="H19" s="6"/>
      <c r="I19" s="6"/>
      <c r="J19" s="7"/>
    </row>
    <row r="20" spans="2:45" ht="15.75">
      <c r="B20" s="60" t="s">
        <v>4</v>
      </c>
      <c r="C20" s="626"/>
      <c r="D20" s="606"/>
      <c r="E20" s="606"/>
      <c r="F20" s="606"/>
      <c r="G20" s="606"/>
      <c r="H20" s="606"/>
      <c r="I20" s="606"/>
      <c r="J20" s="607"/>
    </row>
    <row r="21" spans="2:45" ht="17.25">
      <c r="B21" s="6"/>
      <c r="C21" s="541"/>
      <c r="D21" s="541"/>
      <c r="E21" s="541"/>
      <c r="F21" s="541"/>
      <c r="G21" s="541"/>
      <c r="H21" s="541"/>
      <c r="I21" s="541"/>
      <c r="J21" s="541"/>
    </row>
    <row r="22" spans="2:45" ht="51.75" customHeight="1">
      <c r="B22" s="61" t="s">
        <v>32</v>
      </c>
      <c r="C22" s="612">
        <v>43812</v>
      </c>
      <c r="D22" s="531"/>
      <c r="E22" s="6"/>
      <c r="F22" s="6"/>
      <c r="G22" s="59" t="s">
        <v>22</v>
      </c>
      <c r="H22" s="610" t="s">
        <v>571</v>
      </c>
      <c r="I22" s="611"/>
      <c r="J22" s="611"/>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34"/>
      <c r="F26" s="534"/>
      <c r="G26" s="534"/>
      <c r="H26" s="534"/>
      <c r="I26" s="84"/>
      <c r="J26" s="6"/>
    </row>
    <row r="27" spans="2:45" ht="17.25">
      <c r="B27" s="6"/>
      <c r="C27" s="6"/>
      <c r="D27" s="12"/>
      <c r="E27" s="6"/>
      <c r="F27" s="6"/>
      <c r="G27" s="7"/>
      <c r="H27" s="6"/>
      <c r="I27" s="6"/>
      <c r="J27" s="6"/>
    </row>
    <row r="28" spans="2:45" ht="17.25">
      <c r="B28" s="6"/>
      <c r="C28" s="6"/>
      <c r="D28" s="12"/>
      <c r="E28" s="534"/>
      <c r="F28" s="534"/>
      <c r="G28" s="534"/>
      <c r="H28" s="534"/>
      <c r="I28" s="84"/>
      <c r="J28" s="6"/>
    </row>
    <row r="29" spans="2:45" ht="17.25">
      <c r="B29" s="6"/>
      <c r="C29" s="6"/>
      <c r="D29" s="12"/>
      <c r="E29" s="6"/>
      <c r="F29" s="6"/>
      <c r="G29" s="7"/>
      <c r="H29" s="6"/>
      <c r="I29" s="6"/>
      <c r="J29" s="6"/>
    </row>
    <row r="30" spans="2:45" ht="17.25">
      <c r="B30" s="6"/>
      <c r="C30" s="6"/>
      <c r="D30" s="12"/>
      <c r="E30" s="534"/>
      <c r="F30" s="534"/>
      <c r="G30" s="534"/>
      <c r="H30" s="534"/>
      <c r="I30" s="84"/>
      <c r="J30" s="6"/>
    </row>
  </sheetData>
  <sheetProtection algorithmName="SHA-512" hashValue="O8i83cbB/E8a2zjBwuX8v/h4Cp780HqRU0D7MNw2AODUKzuQiu5e25n0kMx6sih68Fk8Na7TM4dl/WOTG92iig==" saltValue="+nBwP/4tuKg8P698rddl5g==" spinCount="100000" sheet="1" objects="1" scenarios="1"/>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30:H30"/>
    <mergeCell ref="AM11:AN11"/>
    <mergeCell ref="AO11:AP11"/>
    <mergeCell ref="C21:J21"/>
    <mergeCell ref="C22:D22"/>
    <mergeCell ref="H22:J22"/>
    <mergeCell ref="E26:H26"/>
    <mergeCell ref="E28:H28"/>
    <mergeCell ref="K11:L11"/>
    <mergeCell ref="M11:N11"/>
    <mergeCell ref="U11:V11"/>
    <mergeCell ref="W11:X11"/>
    <mergeCell ref="Y11:Z11"/>
    <mergeCell ref="C13:C14"/>
    <mergeCell ref="B18:AR18"/>
    <mergeCell ref="C20:J20"/>
    <mergeCell ref="B13:B16"/>
    <mergeCell ref="AA11:AB11"/>
    <mergeCell ref="AC11:AD11"/>
    <mergeCell ref="AE11:AF11"/>
    <mergeCell ref="AG11:AH11"/>
    <mergeCell ref="AI11:AJ11"/>
    <mergeCell ref="AK11:AL11"/>
    <mergeCell ref="O11:P11"/>
    <mergeCell ref="Q11:R11"/>
    <mergeCell ref="S11:T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Listas</vt:lpstr>
      <vt:lpstr>Rango en indicadores</vt:lpstr>
      <vt:lpstr>01 Direcc Estratégico POA 2020 </vt:lpstr>
      <vt:lpstr>02 G. Conoc Innovación POA 2020</vt:lpstr>
      <vt:lpstr>03 Direccionamient TIC POA 2020</vt:lpstr>
      <vt:lpstr>04 Comunicación Estrat POA 2020</vt:lpstr>
      <vt:lpstr>05 Prom Defen Derechos POA 2020</vt:lpstr>
      <vt:lpstr>06 Prev Ctrl Func Públ POA 2020</vt:lpstr>
      <vt:lpstr>07 Potestad Discip POA 2020</vt:lpstr>
      <vt:lpstr>08 Gestión Talento Hum POA 2020</vt:lpstr>
      <vt:lpstr>09 Gestión Admin POA 2020</vt:lpstr>
      <vt:lpstr>10 Gestión Financiera POA 2020</vt:lpstr>
      <vt:lpstr>11 Gestión Contractual POA 2020</vt:lpstr>
      <vt:lpstr>12 Gestión Documental POA 2020</vt:lpstr>
      <vt:lpstr>13 Gestión Jurídica POA 2020 </vt:lpstr>
      <vt:lpstr>14 Servicio al Usuario POA 2020</vt:lpstr>
      <vt:lpstr>15 Ctr Disc Interno POA 2020</vt:lpstr>
      <vt:lpstr>16 Evaluacion y Segto POA 2020</vt:lpstr>
      <vt:lpstr>INSTRUCTIVO PL (Pág 3 de 3)</vt:lpstr>
      <vt:lpstr>CONTROL CAMBIOS FR</vt:lpstr>
      <vt:lpstr>'04 Comunicación Estrat POA 2020'!Área_de_impresión</vt:lpstr>
      <vt:lpstr>'04 Comunicación Estrat POA 2020'!Títulos_a_imprimir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LISETH MORALES R.</cp:lastModifiedBy>
  <cp:lastPrinted>2019-01-28T15:39:20Z</cp:lastPrinted>
  <dcterms:created xsi:type="dcterms:W3CDTF">2014-12-22T19:20:09Z</dcterms:created>
  <dcterms:modified xsi:type="dcterms:W3CDTF">2020-05-23T01:45:44Z</dcterms:modified>
</cp:coreProperties>
</file>